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filterPrivacy="1" defaultThemeVersion="166925"/>
  <xr:revisionPtr revIDLastSave="0" documentId="13_ncr:1_{9FDE6C87-AD5F-2948-B040-50E629A91FD1}" xr6:coauthVersionLast="47" xr6:coauthVersionMax="47" xr10:uidLastSave="{00000000-0000-0000-0000-000000000000}"/>
  <bookViews>
    <workbookView xWindow="0" yWindow="760" windowWidth="31640" windowHeight="14200" activeTab="2" xr2:uid="{4F0CA7F7-B608-F14C-9786-3509C6C4C9BC}"/>
  </bookViews>
  <sheets>
    <sheet name="Instructions" sheetId="4" r:id="rId1"/>
    <sheet name="Charts" sheetId="2" r:id="rId2"/>
    <sheet name="Tools for Calcula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7" i="3" l="1"/>
  <c r="D9" i="3"/>
  <c r="D10" i="3"/>
  <c r="D11" i="3"/>
  <c r="D12" i="3"/>
  <c r="D13" i="3"/>
  <c r="D14" i="3"/>
  <c r="D15" i="3"/>
  <c r="D16" i="3"/>
  <c r="D8" i="3"/>
  <c r="C30" i="3"/>
  <c r="G18" i="3"/>
  <c r="C18" i="3"/>
  <c r="G12" i="2"/>
  <c r="C10" i="2"/>
  <c r="H16" i="3" l="1"/>
  <c r="K16" i="3" s="1"/>
  <c r="H11" i="3"/>
  <c r="K11" i="3" s="1"/>
  <c r="H13" i="3"/>
  <c r="K13" i="3" s="1"/>
  <c r="H8" i="3"/>
  <c r="K8" i="3" s="1"/>
  <c r="H15" i="3"/>
  <c r="K15" i="3" s="1"/>
  <c r="H10" i="3"/>
  <c r="K10" i="3" s="1"/>
  <c r="H17" i="3"/>
  <c r="K17" i="3" s="1"/>
  <c r="H12" i="3"/>
  <c r="K12" i="3" s="1"/>
  <c r="H14" i="3"/>
  <c r="K14" i="3" s="1"/>
  <c r="H9" i="3"/>
  <c r="K9" i="3" s="1"/>
  <c r="J12" i="3" l="1"/>
  <c r="I12" i="3"/>
  <c r="I14" i="3"/>
  <c r="J14" i="3"/>
  <c r="J15" i="3"/>
  <c r="I15" i="3"/>
  <c r="J17" i="3"/>
  <c r="I17" i="3"/>
  <c r="J10" i="3"/>
  <c r="I10" i="3"/>
  <c r="J8" i="3"/>
  <c r="I8" i="3"/>
  <c r="J13" i="3"/>
  <c r="I13" i="3"/>
  <c r="J11" i="3"/>
  <c r="I11" i="3"/>
  <c r="I9" i="3"/>
  <c r="J9" i="3"/>
  <c r="J16" i="3"/>
  <c r="I16" i="3"/>
</calcChain>
</file>

<file path=xl/sharedStrings.xml><?xml version="1.0" encoding="utf-8"?>
<sst xmlns="http://schemas.openxmlformats.org/spreadsheetml/2006/main" count="117" uniqueCount="97">
  <si>
    <t>BALLOTS RECEIVED</t>
  </si>
  <si>
    <t>Early Vote</t>
  </si>
  <si>
    <t>Election Day</t>
  </si>
  <si>
    <t>By Mail</t>
  </si>
  <si>
    <t>Total</t>
  </si>
  <si>
    <t>LOGO</t>
  </si>
  <si>
    <t>Date</t>
  </si>
  <si>
    <t>BALLOT STATUS</t>
  </si>
  <si>
    <t>Tabulated</t>
  </si>
  <si>
    <t>Verified, Not Yet Tabulated</t>
  </si>
  <si>
    <t>Verification Needed</t>
  </si>
  <si>
    <t>Challenged/Rejected</t>
  </si>
  <si>
    <t>Provisional</t>
  </si>
  <si>
    <t>Before E-Day</t>
  </si>
  <si>
    <t>Wednesday</t>
  </si>
  <si>
    <t>Thursday</t>
  </si>
  <si>
    <t>Friday</t>
  </si>
  <si>
    <t>Sat/Sun</t>
  </si>
  <si>
    <t>Monday</t>
  </si>
  <si>
    <t>Tuesday</t>
  </si>
  <si>
    <t>Wednesday – Friday</t>
  </si>
  <si>
    <t>Saturday – Tuesday</t>
  </si>
  <si>
    <t>Nov. 2020</t>
  </si>
  <si>
    <t>Received</t>
  </si>
  <si>
    <t>Predicted Final Total</t>
  </si>
  <si>
    <t>Predicted 90%</t>
  </si>
  <si>
    <t>Predicted 110%</t>
  </si>
  <si>
    <t>% of Final Mail Total</t>
  </si>
  <si>
    <t xml:space="preserve"> JURISDICTION NAME</t>
  </si>
  <si>
    <t>Early Voting</t>
  </si>
  <si>
    <t>Actual</t>
  </si>
  <si>
    <t>Anticipated</t>
  </si>
  <si>
    <t>Anticipated Additional Returns</t>
  </si>
  <si>
    <t>Received Mail Ballot History*</t>
  </si>
  <si>
    <t>Mail Ballots Received This Year*</t>
  </si>
  <si>
    <t>Ballots Received*</t>
  </si>
  <si>
    <r>
      <t xml:space="preserve">*Note: Be certain to provide </t>
    </r>
    <r>
      <rPr>
        <i/>
        <sz val="12"/>
        <color theme="1"/>
        <rFont val="IBM Plex Sans Bold"/>
      </rPr>
      <t>ballots</t>
    </r>
    <r>
      <rPr>
        <sz val="12"/>
        <color theme="1"/>
        <rFont val="IBM Plex Sans Bold"/>
      </rPr>
      <t xml:space="preserve"> </t>
    </r>
    <r>
      <rPr>
        <i/>
        <sz val="12"/>
        <color theme="1"/>
        <rFont val="IBM Plex Sans Bold"/>
      </rPr>
      <t>received</t>
    </r>
    <r>
      <rPr>
        <sz val="12"/>
        <color theme="1"/>
        <rFont val="IBM Plex Sans Bold"/>
      </rPr>
      <t xml:space="preserve"> totals, </t>
    </r>
    <r>
      <rPr>
        <u/>
        <sz val="12"/>
        <color theme="1"/>
        <rFont val="IBM Plex Sans Bold"/>
      </rPr>
      <t>not</t>
    </r>
    <r>
      <rPr>
        <sz val="12"/>
        <color theme="1"/>
        <rFont val="IBM Plex Sans Bold"/>
      </rPr>
      <t xml:space="preserve"> </t>
    </r>
    <r>
      <rPr>
        <i/>
        <sz val="12"/>
        <color theme="1"/>
        <rFont val="IBM Plex Sans Bold"/>
      </rPr>
      <t>ballots</t>
    </r>
    <r>
      <rPr>
        <sz val="12"/>
        <color theme="1"/>
        <rFont val="IBM Plex Sans Bold"/>
      </rPr>
      <t xml:space="preserve"> </t>
    </r>
    <r>
      <rPr>
        <i/>
        <sz val="12"/>
        <color theme="1"/>
        <rFont val="IBM Plex Sans Bold"/>
      </rPr>
      <t>processed</t>
    </r>
    <r>
      <rPr>
        <sz val="12"/>
        <color theme="1"/>
        <rFont val="IBM Plex Sans Bold"/>
      </rPr>
      <t xml:space="preserve"> totals. If you received 19,000 ballots on Election Day but processed them one or two days later, they should be included on Election Day here. </t>
    </r>
  </si>
  <si>
    <t>Outstanding Mail Ballots Likely to Be Returned*</t>
  </si>
  <si>
    <t>Read instructions here or below.</t>
  </si>
  <si>
    <t>Preparing To Use This Resource </t>
  </si>
  <si>
    <t>1. Gather the data you’ll need to create your charts:</t>
  </si>
  <si>
    <t>Ballots Received Chart</t>
  </si>
  <si>
    <t>• Mail ballot data from the last election of this type: Use this to help estimate how many of the outstanding mail ballots may still be voted and returned.</t>
  </si>
  <si>
    <t>• Number of early ballots received</t>
  </si>
  <si>
    <t>• Number of Election Day ballots received</t>
  </si>
  <si>
    <t>• Number of mail ballots received</t>
  </si>
  <si>
    <t>Ballot Status Chart</t>
  </si>
  <si>
    <t>• Number of mail ballots sent to voters</t>
  </si>
  <si>
    <t>• Number of ballots tabulated</t>
  </si>
  <si>
    <t>• Number of ballots verified, but not yet tabulated</t>
  </si>
  <si>
    <t>• Number of ballots received, but not yet verified</t>
  </si>
  <si>
    <t>• Number of provisional ballots</t>
  </si>
  <si>
    <t>• Number of challenged ballots</t>
  </si>
  <si>
    <t>• Number of rejected mail ballots</t>
  </si>
  <si>
    <t>Tips:</t>
  </si>
  <si>
    <t>• If you are using a hand-count or estimate for “ballots received,” consider reconciling periodically.</t>
  </si>
  <si>
    <t>• Depending on the terminology used in your office, list mail ballots that can be cured as “challenged” or “not yet verified.”</t>
  </si>
  <si>
    <t>• As you enter counts, confirm that you are entering ballots received counts in the spreadsheet, not ballots processed. For example, if you receive 19,000 ballots on Election Day, but process them over the next two days, type 19,000 in the cell for ballots received on Election Day.</t>
  </si>
  <si>
    <t>• Add today’s date whenever you update your charts or slides so the timing is clear to viewers.</t>
  </si>
  <si>
    <t>Entering Data in Excel </t>
  </si>
  <si>
    <r>
      <t xml:space="preserve">1. Go to the </t>
    </r>
    <r>
      <rPr>
        <u/>
        <sz val="12"/>
        <color rgb="FF0563C1"/>
        <rFont val="Calibri"/>
        <family val="2"/>
        <scheme val="minor"/>
      </rPr>
      <t xml:space="preserve">Charts tab </t>
    </r>
    <r>
      <rPr>
        <sz val="12"/>
        <color rgb="FF0563C1"/>
        <rFont val="Calibri"/>
        <family val="2"/>
        <scheme val="minor"/>
      </rPr>
      <t xml:space="preserve">and enter the early voting and Election Day numbers you’ve gathered in the appropriate cells of the Ballots Received table.  </t>
    </r>
  </si>
  <si>
    <t>2. You have two options for the By Mail cell.</t>
  </si>
  <si>
    <r>
      <t>Quick version</t>
    </r>
    <r>
      <rPr>
        <sz val="12"/>
        <color rgb="FF000000"/>
        <rFont val="Calibri"/>
        <family val="2"/>
        <scheme val="minor"/>
      </rPr>
      <t xml:space="preserve">: Enter today’s running total for mail ballots received in the By Mail cell. </t>
    </r>
  </si>
  <si>
    <r>
      <t>Daily-tracking version:</t>
    </r>
    <r>
      <rPr>
        <sz val="12"/>
        <color rgb="FF0563C1"/>
        <rFont val="Calibri"/>
        <family val="2"/>
        <scheme val="minor"/>
      </rPr>
      <t xml:space="preserve"> Go to the </t>
    </r>
    <r>
      <rPr>
        <u/>
        <sz val="12"/>
        <color rgb="FF0563C1"/>
        <rFont val="Calibri"/>
        <family val="2"/>
        <scheme val="minor"/>
      </rPr>
      <t>Tools for Calculation tab</t>
    </r>
    <r>
      <rPr>
        <sz val="12"/>
        <color rgb="FF0563C1"/>
        <rFont val="Calibri"/>
        <family val="2"/>
        <scheme val="minor"/>
      </rPr>
      <t>. Enter daily totals for ballots received by mail in the Received column. If you enter data for each day or series of days listed, the tool will keep a running total of ballots received by mail and use that data to populate the table on the Charts tab and the chart you’re creating.</t>
    </r>
  </si>
  <si>
    <t>3. Take a look at the chart below the Ballots Received table. If your ballot counts are significantly different from the template and you need to adjust the numbers on the left axis:</t>
  </si>
  <si>
    <t>• Double-click the vertical axis of the chart. </t>
  </si>
  <si>
    <t>• On the Format Axis pop-up, choose Axis Options and adjust the bounds and units so they are a better fit for your data.</t>
  </si>
  <si>
    <t>• You can adjust fonts and colors by double-clicking on the item or area you would like to change on the chart.</t>
  </si>
  <si>
    <t>4. When you’re happy with your chart, go to File and click Save.</t>
  </si>
  <si>
    <t xml:space="preserve">1. Go to the Charts tab and enter today’s counts for ballots tabulated, ballots verified, but not yet tabulated, ballots where verification is needed, challenged and rejected ballots, and provisional ballots in the appropriate cells of the Ballot Status table. </t>
  </si>
  <si>
    <t>2. There is a formula to total these counts for you.</t>
  </si>
  <si>
    <t>3. Take a look at the chart below the Ballot Status table. You can adjust fonts, colors and labeling conventions by double-clicking on the item or area you would like to change on the chart.</t>
  </si>
  <si>
    <t>Saving Each Chart as a Picture</t>
  </si>
  <si>
    <t xml:space="preserve">1. On the Chart tab in Excel, right-click on the outer edge of the chart area. </t>
  </si>
  <si>
    <t>2. Select “Save as Picture…” from the dropdown.</t>
  </si>
  <si>
    <t>3. Choose the folder where you want to save the chart as a picture, give it a file name, select the type of file — PNG and JPG are common choices — and click the Save button.</t>
  </si>
  <si>
    <t>4. Repeat these steps to save the other chart as a picture.</t>
  </si>
  <si>
    <t>Adding Your Charts to the PowerPoint Slide Templates</t>
  </si>
  <si>
    <t>1. Open the PowerPoint template available for download on The Elections Group's website.</t>
  </si>
  <si>
    <t>2. Go to the slide where you’d like to insert one of your chart pictures and delete the placeholder chart if there is one on the selected slide. </t>
  </si>
  <si>
    <t>3. Click Insert and then choose This Device. Next, locate the folder where you saved the chart picture. Select the file and click the Insert button.</t>
  </si>
  <si>
    <t>4. You can use the Picture Format options to resize the chart picture or add a border or shadow.</t>
  </si>
  <si>
    <t>5. Repeat these steps to add the other chart picture to the other slide.</t>
  </si>
  <si>
    <t>6. Once you’ve added your charts to the slides, update the text on each slide to help communicate the data displayed by your charts. Confirm that today’s date is on all slides.</t>
  </si>
  <si>
    <t>7. When you’re happy with your slides, go to File and click Save.</t>
  </si>
  <si>
    <t>Saving Slides as Images for Social Media or Your Website</t>
  </si>
  <si>
    <t>1. In PowerPoint, choose one of the slides to use on social media or on your website.</t>
  </si>
  <si>
    <t>2. Update any text for your jurisdiction.</t>
  </si>
  <si>
    <t>3. With that slide open, go to File and click Save as.</t>
  </si>
  <si>
    <t>4. Choose where you would like to save your image.</t>
  </si>
  <si>
    <t>5. Give your image a name in the file name field.</t>
  </si>
  <si>
    <t>6. Then, use the dropdown under the file name to select the type of image file you want to use. If you’re not sure, select PNG.</t>
  </si>
  <si>
    <t>7. Click the Save button.</t>
  </si>
  <si>
    <t>8. If you see a message asking if want to export All Slides or Just This One, choose the appropriate option.</t>
  </si>
  <si>
    <t>9. Next, locate the PNG file in the folder where you saved it. It’s ready to use on social media or on your website.</t>
  </si>
  <si>
    <t>BALLOT DATA</t>
  </si>
  <si>
    <t>MAIL BALLOT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</si>
</sst>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6">
    <font>
      <sz val="12"/>
      <color theme="1"/>
      <name val="Calibri"/>
      <family val="2"/>
      <scheme val="minor"/>
    </font>
    <font>
      <sz val="12"/>
      <color theme="1"/>
      <name val="Calibri"/>
      <family val="2"/>
      <scheme val="minor"/>
    </font>
    <font>
      <sz val="12"/>
      <color theme="0"/>
      <name val="IBM Plex Sans Bold"/>
    </font>
    <font>
      <sz val="16"/>
      <color theme="0"/>
      <name val="IBM Plex Sans Bold"/>
    </font>
    <font>
      <b/>
      <sz val="72"/>
      <color theme="0"/>
      <name val="IBM Plex Sans Bold"/>
    </font>
    <font>
      <sz val="12"/>
      <color theme="1"/>
      <name val="IBM Plex Sans Bold"/>
    </font>
    <font>
      <sz val="18"/>
      <color theme="1"/>
      <name val="IBM Plex Sans Bold"/>
    </font>
    <font>
      <sz val="22"/>
      <color theme="0"/>
      <name val="IBM Plex Sans Medium"/>
    </font>
    <font>
      <sz val="12"/>
      <color theme="1"/>
      <name val="IBM Plex Sans Medium"/>
    </font>
    <font>
      <sz val="12"/>
      <color theme="1"/>
      <name val="IBM Plex Sans Regular"/>
    </font>
    <font>
      <sz val="12"/>
      <color theme="1"/>
      <name val="IBM Plex Sans SemiBold"/>
    </font>
    <font>
      <sz val="12"/>
      <color theme="0"/>
      <name val="IBM Plex Sans Medium"/>
    </font>
    <font>
      <b/>
      <sz val="50"/>
      <color theme="0"/>
      <name val="IBM Plex Sans Bold"/>
    </font>
    <font>
      <sz val="10"/>
      <color theme="1"/>
      <name val="IBM Plex Sans Regular"/>
    </font>
    <font>
      <sz val="14"/>
      <color theme="0"/>
      <name val="IBM Plex Sans Bold"/>
    </font>
    <font>
      <i/>
      <sz val="12"/>
      <color theme="1"/>
      <name val="IBM Plex Sans Bold"/>
    </font>
    <font>
      <u/>
      <sz val="12"/>
      <color theme="1"/>
      <name val="IBM Plex Sans Bold"/>
    </font>
    <font>
      <b/>
      <sz val="12"/>
      <color theme="1"/>
      <name val="Calibri"/>
      <family val="2"/>
      <scheme val="minor"/>
    </font>
    <font>
      <u/>
      <sz val="12"/>
      <color rgb="FF0563C1"/>
      <name val="Calibri"/>
      <family val="2"/>
      <scheme val="minor"/>
    </font>
    <font>
      <b/>
      <sz val="11"/>
      <color theme="1"/>
      <name val="Calibri"/>
      <family val="2"/>
      <scheme val="minor"/>
    </font>
    <font>
      <sz val="11"/>
      <color theme="1"/>
      <name val="Calibri"/>
      <family val="2"/>
      <scheme val="minor"/>
    </font>
    <font>
      <sz val="12"/>
      <color rgb="FF0563C1"/>
      <name val="Calibri"/>
      <family val="2"/>
      <scheme val="minor"/>
    </font>
    <font>
      <u/>
      <sz val="12"/>
      <color rgb="FF000000"/>
      <name val="Calibri"/>
      <family val="2"/>
      <scheme val="minor"/>
    </font>
    <font>
      <sz val="12"/>
      <color rgb="FF000000"/>
      <name val="Calibri"/>
      <family val="2"/>
      <scheme val="minor"/>
    </font>
    <font>
      <b/>
      <sz val="11"/>
      <color theme="1"/>
      <name val="IBM Plex Sans"/>
    </font>
    <font>
      <u/>
      <sz val="12"/>
      <color theme="10"/>
      <name val="Calibri"/>
      <family val="2"/>
      <scheme val="minor"/>
    </font>
  </fonts>
  <fills count="6">
    <fill>
      <patternFill patternType="none"/>
    </fill>
    <fill>
      <patternFill patternType="gray125"/>
    </fill>
    <fill>
      <patternFill patternType="solid">
        <fgColor rgb="FF3A823B"/>
        <bgColor indexed="64"/>
      </patternFill>
    </fill>
    <fill>
      <patternFill patternType="solid">
        <fgColor theme="0"/>
        <bgColor indexed="64"/>
      </patternFill>
    </fill>
    <fill>
      <patternFill patternType="solid">
        <fgColor rgb="FF25613B"/>
        <bgColor indexed="64"/>
      </patternFill>
    </fill>
    <fill>
      <patternFill patternType="solid">
        <fgColor rgb="FFF7FCE1"/>
        <bgColor indexed="64"/>
      </patternFill>
    </fill>
  </fills>
  <borders count="3">
    <border>
      <left/>
      <right/>
      <top/>
      <bottom/>
      <diagonal/>
    </border>
    <border>
      <left style="thin">
        <color rgb="FFD2E45F"/>
      </left>
      <right/>
      <top/>
      <bottom/>
      <diagonal/>
    </border>
    <border>
      <left style="thin">
        <color rgb="FFD2E45F"/>
      </left>
      <right style="thin">
        <color rgb="FFD2E45F"/>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52">
    <xf numFmtId="0" fontId="0" fillId="0" borderId="0" xfId="0"/>
    <xf numFmtId="0" fontId="5" fillId="0" borderId="0" xfId="0" applyFont="1" applyAlignment="1">
      <alignment vertical="center"/>
    </xf>
    <xf numFmtId="0" fontId="8" fillId="0" borderId="0" xfId="0" applyFont="1" applyAlignment="1">
      <alignment vertical="center"/>
    </xf>
    <xf numFmtId="164" fontId="5" fillId="0" borderId="0" xfId="1" applyNumberFormat="1" applyFont="1" applyAlignment="1">
      <alignment vertical="center"/>
    </xf>
    <xf numFmtId="0" fontId="5" fillId="3" borderId="0" xfId="0" applyFont="1" applyFill="1" applyAlignment="1">
      <alignment vertical="center"/>
    </xf>
    <xf numFmtId="0" fontId="6" fillId="3" borderId="0" xfId="0" applyFont="1" applyFill="1" applyAlignment="1">
      <alignment horizontal="center" vertical="center"/>
    </xf>
    <xf numFmtId="0" fontId="9" fillId="0" borderId="0" xfId="0" applyFont="1" applyAlignment="1">
      <alignment vertical="center" wrapText="1"/>
    </xf>
    <xf numFmtId="164" fontId="9" fillId="0" borderId="0" xfId="1" applyNumberFormat="1" applyFont="1" applyAlignment="1">
      <alignment vertical="center"/>
    </xf>
    <xf numFmtId="164" fontId="5"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164" fontId="9" fillId="0" borderId="0" xfId="1" applyNumberFormat="1"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right" vertical="center" wrapText="1"/>
    </xf>
    <xf numFmtId="10" fontId="9" fillId="0" borderId="0" xfId="2" applyNumberFormat="1" applyFont="1" applyAlignment="1">
      <alignment horizontal="center" vertical="center"/>
    </xf>
    <xf numFmtId="0" fontId="2" fillId="4" borderId="0" xfId="0" applyFont="1" applyFill="1" applyAlignment="1">
      <alignment vertical="center"/>
    </xf>
    <xf numFmtId="0" fontId="5" fillId="4" borderId="0" xfId="0" applyFont="1" applyFill="1" applyAlignment="1">
      <alignment vertical="center"/>
    </xf>
    <xf numFmtId="0" fontId="3" fillId="4" borderId="0" xfId="0" applyFont="1" applyFill="1" applyAlignment="1">
      <alignment horizontal="right" vertical="center"/>
    </xf>
    <xf numFmtId="0" fontId="11" fillId="2" borderId="0" xfId="0" applyFont="1" applyFill="1" applyAlignment="1">
      <alignment vertical="center"/>
    </xf>
    <xf numFmtId="0" fontId="4" fillId="4" borderId="0" xfId="0" applyFont="1" applyFill="1" applyAlignment="1">
      <alignment vertical="center"/>
    </xf>
    <xf numFmtId="16" fontId="13" fillId="0" borderId="0" xfId="0" applyNumberFormat="1" applyFont="1" applyAlignment="1">
      <alignment horizontal="right" vertical="center" wrapText="1"/>
    </xf>
    <xf numFmtId="164" fontId="13" fillId="0" borderId="0" xfId="1" applyNumberFormat="1" applyFont="1" applyAlignment="1">
      <alignment horizontal="center" vertical="center"/>
    </xf>
    <xf numFmtId="10" fontId="13" fillId="0" borderId="0" xfId="2" applyNumberFormat="1" applyFont="1" applyAlignment="1">
      <alignment horizontal="center" vertical="center"/>
    </xf>
    <xf numFmtId="16" fontId="13" fillId="0" borderId="0" xfId="0" applyNumberFormat="1" applyFont="1" applyAlignment="1">
      <alignment horizontal="right" vertical="center"/>
    </xf>
    <xf numFmtId="10" fontId="13" fillId="0" borderId="0" xfId="0" applyNumberFormat="1" applyFont="1" applyAlignment="1">
      <alignment horizontal="center" vertical="center"/>
    </xf>
    <xf numFmtId="0" fontId="13" fillId="0" borderId="0" xfId="0" applyFont="1"/>
    <xf numFmtId="0" fontId="3" fillId="0" borderId="0" xfId="0" applyFont="1" applyAlignment="1">
      <alignment horizontal="right" vertical="center"/>
    </xf>
    <xf numFmtId="0" fontId="6" fillId="0" borderId="0" xfId="0" applyFont="1" applyAlignment="1">
      <alignment horizontal="center" vertical="center"/>
    </xf>
    <xf numFmtId="0" fontId="2" fillId="2" borderId="2" xfId="1" applyNumberFormat="1" applyFont="1" applyFill="1" applyBorder="1" applyAlignment="1">
      <alignment horizontal="center" vertical="center"/>
    </xf>
    <xf numFmtId="0" fontId="2" fillId="2" borderId="1" xfId="0" applyFont="1" applyFill="1" applyBorder="1" applyAlignment="1">
      <alignment horizontal="center" vertical="center"/>
    </xf>
    <xf numFmtId="9" fontId="2" fillId="2" borderId="2" xfId="0" applyNumberFormat="1" applyFont="1" applyFill="1" applyBorder="1" applyAlignment="1">
      <alignment horizontal="center" vertical="center"/>
    </xf>
    <xf numFmtId="0" fontId="2" fillId="2" borderId="1" xfId="1" applyNumberFormat="1" applyFont="1" applyFill="1" applyBorder="1" applyAlignment="1">
      <alignment horizontal="center" vertical="center"/>
    </xf>
    <xf numFmtId="9"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164" fontId="9" fillId="0" borderId="2" xfId="1" applyNumberFormat="1" applyFont="1" applyBorder="1" applyAlignment="1">
      <alignment horizontal="center" vertical="center"/>
    </xf>
    <xf numFmtId="10" fontId="9" fillId="0" borderId="2" xfId="2" applyNumberFormat="1" applyFont="1" applyBorder="1" applyAlignment="1">
      <alignment horizontal="center" vertical="center"/>
    </xf>
    <xf numFmtId="10" fontId="9" fillId="0" borderId="2" xfId="0" applyNumberFormat="1" applyFont="1" applyBorder="1" applyAlignment="1">
      <alignment horizontal="center" vertical="center"/>
    </xf>
    <xf numFmtId="164" fontId="5" fillId="0" borderId="2" xfId="0" applyNumberFormat="1" applyFont="1" applyBorder="1" applyAlignment="1">
      <alignment vertical="center"/>
    </xf>
    <xf numFmtId="0" fontId="14" fillId="4" borderId="0" xfId="0" applyFont="1" applyFill="1" applyAlignment="1">
      <alignment vertical="center"/>
    </xf>
    <xf numFmtId="0" fontId="18" fillId="0" borderId="0" xfId="0" applyFont="1"/>
    <xf numFmtId="0" fontId="19" fillId="0" borderId="0" xfId="0" applyFont="1"/>
    <xf numFmtId="0" fontId="20" fillId="0" borderId="0" xfId="0" applyFont="1"/>
    <xf numFmtId="0" fontId="17" fillId="0" borderId="0" xfId="0" applyFont="1"/>
    <xf numFmtId="0" fontId="21" fillId="0" borderId="0" xfId="0" applyFont="1"/>
    <xf numFmtId="0" fontId="22" fillId="0" borderId="0" xfId="0" applyFont="1"/>
    <xf numFmtId="0" fontId="25" fillId="0" borderId="0" xfId="3"/>
    <xf numFmtId="0" fontId="24" fillId="0" borderId="0" xfId="0" applyFont="1"/>
    <xf numFmtId="0" fontId="7" fillId="4" borderId="0" xfId="0" applyFont="1" applyFill="1" applyAlignment="1">
      <alignment horizontal="left" vertical="center"/>
    </xf>
    <xf numFmtId="0" fontId="12" fillId="4" borderId="0" xfId="0" applyFont="1" applyFill="1" applyAlignment="1">
      <alignment horizontal="left" vertical="center"/>
    </xf>
    <xf numFmtId="0" fontId="14" fillId="4" borderId="0" xfId="0" applyFont="1" applyFill="1" applyAlignment="1">
      <alignment horizontal="left" vertical="center"/>
    </xf>
    <xf numFmtId="0" fontId="10" fillId="0" borderId="0" xfId="0" applyFont="1" applyAlignment="1">
      <alignment horizontal="right" vertical="center" wrapText="1"/>
    </xf>
    <xf numFmtId="0" fontId="5" fillId="5" borderId="0" xfId="0"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D2E45F"/>
      <color rgb="FF25613B"/>
      <color rgb="FFF7FCE1"/>
      <color rgb="FF3A8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i="0">
                <a:latin typeface="IBM Plex Sans" panose="020B0503050203000203" pitchFamily="34" charset="0"/>
              </a:rPr>
              <a:t>Ballots Received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087183957702841"/>
          <c:y val="7.4424336290120048E-3"/>
          <c:w val="0.87912813138049561"/>
          <c:h val="0.89172496989802841"/>
        </c:manualLayout>
      </c:layout>
      <c:bar3DChart>
        <c:barDir val="col"/>
        <c:grouping val="stacked"/>
        <c:varyColors val="0"/>
        <c:ser>
          <c:idx val="0"/>
          <c:order val="0"/>
          <c:tx>
            <c:strRef>
              <c:f>Charts!$B$7</c:f>
              <c:strCache>
                <c:ptCount val="1"/>
                <c:pt idx="0">
                  <c:v>Early Vote</c:v>
                </c:pt>
              </c:strCache>
            </c:strRef>
          </c:tx>
          <c:spPr>
            <a:solidFill>
              <a:schemeClr val="accent6">
                <a:shade val="58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IBM Plex Sans SemiBold" panose="020B05030502030002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Charts!$C$7</c:f>
              <c:numCache>
                <c:formatCode>_(* #,##0_);_(* \(#,##0\);_(* "-"??_);_(@_)</c:formatCode>
                <c:ptCount val="1"/>
                <c:pt idx="0">
                  <c:v>55000</c:v>
                </c:pt>
              </c:numCache>
            </c:numRef>
          </c:val>
          <c:extLst>
            <c:ext xmlns:c16="http://schemas.microsoft.com/office/drawing/2014/chart" uri="{C3380CC4-5D6E-409C-BE32-E72D297353CC}">
              <c16:uniqueId val="{00000000-5BED-2D41-8507-B92EF2D477C1}"/>
            </c:ext>
          </c:extLst>
        </c:ser>
        <c:ser>
          <c:idx val="1"/>
          <c:order val="1"/>
          <c:tx>
            <c:strRef>
              <c:f>Charts!$B$8</c:f>
              <c:strCache>
                <c:ptCount val="1"/>
                <c:pt idx="0">
                  <c:v>Election Day</c:v>
                </c:pt>
              </c:strCache>
            </c:strRef>
          </c:tx>
          <c:spPr>
            <a:solidFill>
              <a:schemeClr val="accent6">
                <a:shade val="86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IBM Plex Sans SemiBold" panose="020B05030502030002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Charts!$C$8</c:f>
              <c:numCache>
                <c:formatCode>_(* #,##0_);_(* \(#,##0\);_(* "-"??_);_(@_)</c:formatCode>
                <c:ptCount val="1"/>
                <c:pt idx="0">
                  <c:v>160000</c:v>
                </c:pt>
              </c:numCache>
            </c:numRef>
          </c:val>
          <c:extLst>
            <c:ext xmlns:c16="http://schemas.microsoft.com/office/drawing/2014/chart" uri="{C3380CC4-5D6E-409C-BE32-E72D297353CC}">
              <c16:uniqueId val="{00000001-5BED-2D41-8507-B92EF2D477C1}"/>
            </c:ext>
          </c:extLst>
        </c:ser>
        <c:ser>
          <c:idx val="2"/>
          <c:order val="2"/>
          <c:tx>
            <c:strRef>
              <c:f>Charts!$B$9</c:f>
              <c:strCache>
                <c:ptCount val="1"/>
                <c:pt idx="0">
                  <c:v>By Mail</c:v>
                </c:pt>
              </c:strCache>
            </c:strRef>
          </c:tx>
          <c:spPr>
            <a:solidFill>
              <a:schemeClr val="accent6">
                <a:tint val="86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IBM Plex Sans SemiBold" panose="020B05030502030002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Charts!$C$9</c:f>
              <c:numCache>
                <c:formatCode>_(* #,##0_);_(* \(#,##0\);_(* "-"??_);_(@_)</c:formatCode>
                <c:ptCount val="1"/>
                <c:pt idx="0">
                  <c:v>99015</c:v>
                </c:pt>
              </c:numCache>
            </c:numRef>
          </c:val>
          <c:extLst>
            <c:ext xmlns:c16="http://schemas.microsoft.com/office/drawing/2014/chart" uri="{C3380CC4-5D6E-409C-BE32-E72D297353CC}">
              <c16:uniqueId val="{00000002-5BED-2D41-8507-B92EF2D477C1}"/>
            </c:ext>
          </c:extLst>
        </c:ser>
        <c:ser>
          <c:idx val="3"/>
          <c:order val="3"/>
          <c:tx>
            <c:strRef>
              <c:f>Charts!$B$11</c:f>
              <c:strCache>
                <c:ptCount val="1"/>
                <c:pt idx="0">
                  <c:v>Outstanding Mail Ballots Likely to Be Returned*</c:v>
                </c:pt>
              </c:strCache>
            </c:strRef>
          </c:tx>
          <c:spPr>
            <a:pattFill prst="wdDnDiag">
              <a:fgClr>
                <a:schemeClr val="accent4"/>
              </a:fgClr>
              <a:bgClr>
                <a:schemeClr val="bg1"/>
              </a:bgClr>
            </a:patt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IBM Plex Sans SemiBold" panose="020B05030502030002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Charts!$C$11</c:f>
              <c:numCache>
                <c:formatCode>_(* #,##0_);_(* \(#,##0\);_(* "-"??_);_(@_)</c:formatCode>
                <c:ptCount val="1"/>
                <c:pt idx="0">
                  <c:v>20000</c:v>
                </c:pt>
              </c:numCache>
            </c:numRef>
          </c:val>
          <c:extLst>
            <c:ext xmlns:c16="http://schemas.microsoft.com/office/drawing/2014/chart" uri="{C3380CC4-5D6E-409C-BE32-E72D297353CC}">
              <c16:uniqueId val="{00000003-5BED-2D41-8507-B92EF2D477C1}"/>
            </c:ext>
          </c:extLst>
        </c:ser>
        <c:dLbls>
          <c:showLegendKey val="0"/>
          <c:showVal val="1"/>
          <c:showCatName val="0"/>
          <c:showSerName val="0"/>
          <c:showPercent val="0"/>
          <c:showBubbleSize val="0"/>
        </c:dLbls>
        <c:gapWidth val="15"/>
        <c:shape val="box"/>
        <c:axId val="1803463087"/>
        <c:axId val="302491775"/>
        <c:axId val="0"/>
      </c:bar3DChart>
      <c:catAx>
        <c:axId val="1803463087"/>
        <c:scaling>
          <c:orientation val="minMax"/>
        </c:scaling>
        <c:delete val="1"/>
        <c:axPos val="b"/>
        <c:numFmt formatCode="General" sourceLinked="1"/>
        <c:majorTickMark val="none"/>
        <c:minorTickMark val="none"/>
        <c:tickLblPos val="nextTo"/>
        <c:crossAx val="302491775"/>
        <c:crosses val="autoZero"/>
        <c:auto val="1"/>
        <c:lblAlgn val="ctr"/>
        <c:lblOffset val="100"/>
        <c:noMultiLvlLbl val="0"/>
      </c:catAx>
      <c:valAx>
        <c:axId val="3024917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in"/>
        <c:minorTickMark val="in"/>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IBM Plex Sans Medium" panose="020B0503050203000203" pitchFamily="34" charset="0"/>
                <a:ea typeface="+mn-ea"/>
                <a:cs typeface="+mn-cs"/>
              </a:defRPr>
            </a:pPr>
            <a:endParaRPr lang="en-US"/>
          </a:p>
        </c:txPr>
        <c:crossAx val="180346308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IBM Plex Sans Medium" panose="020B050305020300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2400">
                <a:latin typeface="IBM Plex Sans" panose="020B0503050203000203" pitchFamily="34" charset="0"/>
              </a:rPr>
              <a:t>Ballot Status</a:t>
            </a:r>
          </a:p>
        </c:rich>
      </c:tx>
      <c:layout>
        <c:manualLayout>
          <c:xMode val="edge"/>
          <c:yMode val="edge"/>
          <c:x val="4.9628453263584581E-2"/>
          <c:y val="6.7824728511497144E-3"/>
        </c:manualLayout>
      </c:layout>
      <c:overlay val="1"/>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5.4868863560299207E-2"/>
          <c:y val="6.8699507293401338E-2"/>
          <c:w val="0.91773395847641515"/>
          <c:h val="0.89261326756364068"/>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B2A-40E5-921E-D31289BCB96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B2A-40E5-921E-D31289BCB96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B2A-40E5-921E-D31289BCB96B}"/>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B2A-40E5-921E-D31289BCB96B}"/>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B2A-40E5-921E-D31289BCB96B}"/>
              </c:ext>
            </c:extLst>
          </c:dPt>
          <c:dLbls>
            <c:dLbl>
              <c:idx val="0"/>
              <c:layout>
                <c:manualLayout>
                  <c:x val="0.23181768784552192"/>
                  <c:y val="7.7194327949742431E-2"/>
                </c:manualLayout>
              </c:layout>
              <c:tx>
                <c:rich>
                  <a:bodyPr/>
                  <a:lstStyle/>
                  <a:p>
                    <a:fld id="{39A3BD3A-0C6E-4BF6-8ECC-8F1B74E16ECD}" type="CATEGORYNAME">
                      <a:rPr lang="en-US" sz="1100">
                        <a:latin typeface="IBM Plex Sans" panose="020B0503050203000203" pitchFamily="34" charset="0"/>
                      </a:rPr>
                      <a:pPr/>
                      <a:t>[CATEGORY NAME]</a:t>
                    </a:fld>
                    <a:r>
                      <a:rPr lang="en-US" sz="1100" baseline="0">
                        <a:latin typeface="IBM Plex Sans" panose="020B0503050203000203" pitchFamily="34" charset="0"/>
                      </a:rPr>
                      <a:t>, </a:t>
                    </a:r>
                    <a:fld id="{F0642A59-7C05-4D6E-BB91-B2E3E878DC33}" type="VALUE">
                      <a:rPr lang="en-US" sz="1100" baseline="0">
                        <a:latin typeface="IBM Plex Sans" panose="020B0503050203000203" pitchFamily="34" charset="0"/>
                      </a:rPr>
                      <a:pPr/>
                      <a:t>[VALUE]</a:t>
                    </a:fld>
                    <a:r>
                      <a:rPr lang="en-US" sz="1100" baseline="0">
                        <a:latin typeface="IBM Plex Sans" panose="020B0503050203000203" pitchFamily="34" charset="0"/>
                      </a:rPr>
                      <a:t>, </a:t>
                    </a:r>
                    <a:fld id="{71CE6F94-1375-4543-9438-57A7733B703A}" type="PERCENTAGE">
                      <a:rPr lang="en-US" sz="1100" baseline="0">
                        <a:latin typeface="IBM Plex Sans" panose="020B0503050203000203" pitchFamily="34" charset="0"/>
                      </a:rPr>
                      <a:pPr/>
                      <a:t>[PERCENTAGE]</a:t>
                    </a:fld>
                    <a:endParaRPr lang="en-US" sz="1100" baseline="0">
                      <a:latin typeface="IBM Plex Sans" panose="020B0503050203000203" pitchFamily="34" charset="0"/>
                    </a:endParaRPr>
                  </a:p>
                </c:rich>
              </c:tx>
              <c:showLegendKey val="1"/>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AB2A-40E5-921E-D31289BCB96B}"/>
                </c:ext>
              </c:extLst>
            </c:dLbl>
            <c:dLbl>
              <c:idx val="1"/>
              <c:layout>
                <c:manualLayout>
                  <c:x val="-2.8431898066466028E-2"/>
                  <c:y val="-5.9513272977454332E-2"/>
                </c:manualLayout>
              </c:layout>
              <c:tx>
                <c:rich>
                  <a:bodyPr/>
                  <a:lstStyle/>
                  <a:p>
                    <a:fld id="{FF84DDA7-DDE5-4FF0-934A-655E3A557570}" type="CATEGORYNAME">
                      <a:rPr lang="en-US" sz="1100">
                        <a:latin typeface="IBM Plex Sans" panose="020B0503050203000203" pitchFamily="34" charset="0"/>
                      </a:rPr>
                      <a:pPr/>
                      <a:t>[CATEGORY NAME]</a:t>
                    </a:fld>
                    <a:r>
                      <a:rPr lang="en-US" sz="1100" baseline="0">
                        <a:latin typeface="IBM Plex Sans" panose="020B0503050203000203" pitchFamily="34" charset="0"/>
                      </a:rPr>
                      <a:t>, </a:t>
                    </a:r>
                    <a:fld id="{781414DF-2840-46FC-A76A-6DCFEB0E9B09}" type="VALUE">
                      <a:rPr lang="en-US" sz="1100" baseline="0">
                        <a:latin typeface="IBM Plex Sans" panose="020B0503050203000203" pitchFamily="34" charset="0"/>
                      </a:rPr>
                      <a:pPr/>
                      <a:t>[VALUE]</a:t>
                    </a:fld>
                    <a:r>
                      <a:rPr lang="en-US" sz="1100" baseline="0">
                        <a:latin typeface="IBM Plex Sans" panose="020B0503050203000203" pitchFamily="34" charset="0"/>
                      </a:rPr>
                      <a:t>, </a:t>
                    </a:r>
                    <a:fld id="{EC31AEF2-72E3-4DA5-BC00-609FD29AAE72}" type="PERCENTAGE">
                      <a:rPr lang="en-US" sz="1100" baseline="0">
                        <a:latin typeface="IBM Plex Sans" panose="020B0503050203000203" pitchFamily="34" charset="0"/>
                      </a:rPr>
                      <a:pPr/>
                      <a:t>[PERCENTAGE]</a:t>
                    </a:fld>
                    <a:endParaRPr lang="en-US" sz="1100" baseline="0">
                      <a:latin typeface="IBM Plex Sans" panose="020B0503050203000203" pitchFamily="34" charset="0"/>
                    </a:endParaRPr>
                  </a:p>
                </c:rich>
              </c:tx>
              <c:showLegendKey val="1"/>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B2A-40E5-921E-D31289BCB96B}"/>
                </c:ext>
              </c:extLst>
            </c:dLbl>
            <c:dLbl>
              <c:idx val="2"/>
              <c:layout>
                <c:manualLayout>
                  <c:x val="-4.9244750580696835E-2"/>
                  <c:y val="-7.3789816761516788E-2"/>
                </c:manualLayout>
              </c:layout>
              <c:tx>
                <c:rich>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fld id="{D00D087F-E456-42B0-AE15-F22BC78FE086}" type="CATEGORYNAME">
                      <a:rPr lang="en-US" sz="1100">
                        <a:latin typeface="IBM Plex Sans" panose="020B0503050203000203" pitchFamily="34" charset="0"/>
                      </a:rPr>
                      <a:pPr>
                        <a:defRPr sz="1200"/>
                      </a:pPr>
                      <a:t>[CATEGORY NAME]</a:t>
                    </a:fld>
                    <a:r>
                      <a:rPr lang="en-US" sz="1200" baseline="0">
                        <a:latin typeface="IBM Plex Sans" panose="020B0503050203000203" pitchFamily="34" charset="0"/>
                      </a:rPr>
                      <a:t>, </a:t>
                    </a:r>
                  </a:p>
                  <a:p>
                    <a:pPr>
                      <a:defRPr sz="1200"/>
                    </a:pPr>
                    <a:fld id="{3F286AB4-C5FB-47DC-9A07-3DA814F9CEB0}" type="VALUE">
                      <a:rPr lang="en-US" sz="1100" baseline="0">
                        <a:latin typeface="IBM Plex Sans" panose="020B0503050203000203" pitchFamily="34" charset="0"/>
                      </a:rPr>
                      <a:pPr>
                        <a:defRPr sz="1200"/>
                      </a:pPr>
                      <a:t>[VALUE]</a:t>
                    </a:fld>
                    <a:r>
                      <a:rPr lang="en-US" sz="1100" baseline="0">
                        <a:latin typeface="IBM Plex Sans" panose="020B0503050203000203" pitchFamily="34" charset="0"/>
                      </a:rPr>
                      <a:t>, </a:t>
                    </a:r>
                    <a:fld id="{B9114878-437F-4C44-AE48-C3DE2FA85E49}" type="PERCENTAGE">
                      <a:rPr lang="en-US" sz="1100" baseline="0">
                        <a:latin typeface="IBM Plex Sans" panose="020B0503050203000203" pitchFamily="34" charset="0"/>
                      </a:rPr>
                      <a:pPr>
                        <a:defRPr sz="1200"/>
                      </a:pPr>
                      <a:t>[PERCENTAGE]</a:t>
                    </a:fld>
                    <a:endParaRPr lang="en-US" sz="1100" baseline="0">
                      <a:latin typeface="IBM Plex Sans" panose="020B0503050203000203" pitchFamily="34" charset="0"/>
                    </a:endParaRP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1"/>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B2A-40E5-921E-D31289BCB96B}"/>
                </c:ext>
              </c:extLst>
            </c:dLbl>
            <c:dLbl>
              <c:idx val="3"/>
              <c:layout>
                <c:manualLayout>
                  <c:x val="-9.847177824508406E-2"/>
                  <c:y val="-0.11327962765645394"/>
                </c:manualLayout>
              </c:layout>
              <c:tx>
                <c:rich>
                  <a:bodyPr/>
                  <a:lstStyle/>
                  <a:p>
                    <a:fld id="{B2CC4269-A65C-4412-905D-E2A8B6BFDEE7}" type="CATEGORYNAME">
                      <a:rPr lang="en-US" sz="1100">
                        <a:latin typeface="IBM Plex Sans" panose="020B0503050203000203" pitchFamily="34" charset="0"/>
                      </a:rPr>
                      <a:pPr/>
                      <a:t>[CATEGORY NAME]</a:t>
                    </a:fld>
                    <a:r>
                      <a:rPr lang="en-US" sz="1100" baseline="0">
                        <a:latin typeface="IBM Plex Sans" panose="020B0503050203000203" pitchFamily="34" charset="0"/>
                      </a:rPr>
                      <a:t>, </a:t>
                    </a:r>
                    <a:fld id="{6B8AC6BB-EA85-4B3C-BC8C-6366CEC06AA9}" type="VALUE">
                      <a:rPr lang="en-US" sz="1100" baseline="0">
                        <a:latin typeface="IBM Plex Sans" panose="020B0503050203000203" pitchFamily="34" charset="0"/>
                      </a:rPr>
                      <a:pPr/>
                      <a:t>[VALUE]</a:t>
                    </a:fld>
                    <a:r>
                      <a:rPr lang="en-US" sz="1100" baseline="0">
                        <a:latin typeface="IBM Plex Sans" panose="020B0503050203000203" pitchFamily="34" charset="0"/>
                      </a:rPr>
                      <a:t>, </a:t>
                    </a:r>
                    <a:fld id="{067DAA47-6398-4998-B800-AF39A4B65FA4}" type="PERCENTAGE">
                      <a:rPr lang="en-US" sz="1100" baseline="0">
                        <a:latin typeface="IBM Plex Sans" panose="020B0503050203000203" pitchFamily="34" charset="0"/>
                      </a:rPr>
                      <a:pPr/>
                      <a:t>[PERCENTAGE]</a:t>
                    </a:fld>
                    <a:endParaRPr lang="en-US" sz="1100" baseline="0">
                      <a:latin typeface="IBM Plex Sans" panose="020B0503050203000203" pitchFamily="34" charset="0"/>
                    </a:endParaRPr>
                  </a:p>
                </c:rich>
              </c:tx>
              <c:showLegendKey val="1"/>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AB2A-40E5-921E-D31289BCB96B}"/>
                </c:ext>
              </c:extLst>
            </c:dLbl>
            <c:dLbl>
              <c:idx val="4"/>
              <c:layout>
                <c:manualLayout>
                  <c:x val="9.8194722043184593E-2"/>
                  <c:y val="-0.11758743374418451"/>
                </c:manualLayout>
              </c:layout>
              <c:tx>
                <c:rich>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fld id="{C381BCBE-F61B-4C58-A5F4-5CC2F054E672}" type="CATEGORYNAME">
                      <a:rPr lang="en-US" sz="1100">
                        <a:latin typeface="IBM Plex Sans" panose="020B0503050203000203" pitchFamily="34" charset="0"/>
                      </a:rPr>
                      <a:pPr>
                        <a:defRPr sz="1200"/>
                      </a:pPr>
                      <a:t>[CATEGORY NAME]</a:t>
                    </a:fld>
                    <a:r>
                      <a:rPr lang="en-US" sz="1100" baseline="0">
                        <a:latin typeface="IBM Plex Sans" panose="020B0503050203000203" pitchFamily="34" charset="0"/>
                      </a:rPr>
                      <a:t>, </a:t>
                    </a:r>
                    <a:fld id="{1F270284-21B3-4A3A-8368-A46A56450E7F}" type="VALUE">
                      <a:rPr lang="en-US" sz="1100" baseline="0">
                        <a:solidFill>
                          <a:schemeClr val="bg1"/>
                        </a:solidFill>
                        <a:latin typeface="IBM Plex Sans" panose="020B0503050203000203" pitchFamily="34" charset="0"/>
                      </a:rPr>
                      <a:pPr>
                        <a:defRPr sz="1200"/>
                      </a:pPr>
                      <a:t>[VALUE]</a:t>
                    </a:fld>
                    <a:r>
                      <a:rPr lang="en-US" sz="1100" baseline="0">
                        <a:latin typeface="IBM Plex Sans" panose="020B0503050203000203" pitchFamily="34" charset="0"/>
                      </a:rPr>
                      <a:t>, </a:t>
                    </a:r>
                    <a:fld id="{B6747BC1-DFFE-4403-938A-538B3C2A7E68}" type="PERCENTAGE">
                      <a:rPr lang="en-US" sz="1100" baseline="0">
                        <a:latin typeface="IBM Plex Sans" panose="020B0503050203000203" pitchFamily="34" charset="0"/>
                      </a:rPr>
                      <a:pPr>
                        <a:defRPr sz="1200"/>
                      </a:pPr>
                      <a:t>[PERCENTAGE]</a:t>
                    </a:fld>
                    <a:endParaRPr lang="en-US" sz="1100" baseline="0">
                      <a:latin typeface="IBM Plex Sans" panose="020B0503050203000203" pitchFamily="34" charset="0"/>
                    </a:endParaRP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1"/>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B2A-40E5-921E-D31289BCB96B}"/>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1"/>
            <c:showVal val="1"/>
            <c:showCatName val="1"/>
            <c:showSerName val="0"/>
            <c:showPercent val="1"/>
            <c:showBubbleSize val="0"/>
            <c:showLeaderLines val="1"/>
            <c:leaderLines>
              <c:spPr>
                <a:ln w="9525">
                  <a:noFill/>
                </a:ln>
                <a:effectLst/>
              </c:spPr>
            </c:leaderLines>
            <c:extLst>
              <c:ext xmlns:c15="http://schemas.microsoft.com/office/drawing/2012/chart" uri="{CE6537A1-D6FC-4f65-9D91-7224C49458BB}"/>
            </c:extLst>
          </c:dLbls>
          <c:cat>
            <c:strRef>
              <c:f>Charts!$F$7:$F$11</c:f>
              <c:strCache>
                <c:ptCount val="5"/>
                <c:pt idx="0">
                  <c:v>Tabulated</c:v>
                </c:pt>
                <c:pt idx="1">
                  <c:v>Verified, Not Yet Tabulated</c:v>
                </c:pt>
                <c:pt idx="2">
                  <c:v>Verification Needed</c:v>
                </c:pt>
                <c:pt idx="3">
                  <c:v>Challenged/Rejected</c:v>
                </c:pt>
                <c:pt idx="4">
                  <c:v>Provisional</c:v>
                </c:pt>
              </c:strCache>
            </c:strRef>
          </c:cat>
          <c:val>
            <c:numRef>
              <c:f>Charts!$G$7:$G$11</c:f>
              <c:numCache>
                <c:formatCode>_(* #,##0_);_(* \(#,##0\);_(* "-"??_);_(@_)</c:formatCode>
                <c:ptCount val="5"/>
                <c:pt idx="0">
                  <c:v>290000</c:v>
                </c:pt>
                <c:pt idx="1">
                  <c:v>4000</c:v>
                </c:pt>
                <c:pt idx="2">
                  <c:v>24300</c:v>
                </c:pt>
                <c:pt idx="3">
                  <c:v>1000</c:v>
                </c:pt>
                <c:pt idx="4">
                  <c:v>700</c:v>
                </c:pt>
              </c:numCache>
            </c:numRef>
          </c:val>
          <c:extLst>
            <c:ext xmlns:c16="http://schemas.microsoft.com/office/drawing/2014/chart" uri="{C3380CC4-5D6E-409C-BE32-E72D297353CC}">
              <c16:uniqueId val="{00000000-AB2A-40E5-921E-D31289BCB96B}"/>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r>
              <a:rPr lang="en-US" sz="2400"/>
              <a:t>Ballots Status	</a:t>
            </a:r>
          </a:p>
        </c:rich>
      </c:tx>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69B-4F45-BBF5-6AFC2DF0CEB7}"/>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69B-4F45-BBF5-6AFC2DF0CEB7}"/>
              </c:ext>
            </c:extLst>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69B-4F45-BBF5-6AFC2DF0CEB7}"/>
              </c:ext>
            </c:extLst>
          </c:dPt>
          <c:dPt>
            <c:idx val="3"/>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69B-4F45-BBF5-6AFC2DF0CEB7}"/>
              </c:ext>
            </c:extLst>
          </c:dPt>
          <c:dPt>
            <c:idx val="4"/>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69B-4F45-BBF5-6AFC2DF0CEB7}"/>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IBM Plex Sans Medium" panose="020B0503050203000203" pitchFamily="34" charset="0"/>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Charts!$F$7:$F$11</c:f>
              <c:strCache>
                <c:ptCount val="5"/>
                <c:pt idx="0">
                  <c:v>Tabulated</c:v>
                </c:pt>
                <c:pt idx="1">
                  <c:v>Verified, Not Yet Tabulated</c:v>
                </c:pt>
                <c:pt idx="2">
                  <c:v>Verification Needed</c:v>
                </c:pt>
                <c:pt idx="3">
                  <c:v>Challenged/Rejected</c:v>
                </c:pt>
                <c:pt idx="4">
                  <c:v>Provisional</c:v>
                </c:pt>
              </c:strCache>
            </c:strRef>
          </c:cat>
          <c:val>
            <c:numRef>
              <c:f>Charts!$G$7:$G$11</c:f>
              <c:numCache>
                <c:formatCode>_(* #,##0_);_(* \(#,##0\);_(* "-"??_);_(@_)</c:formatCode>
                <c:ptCount val="5"/>
                <c:pt idx="0">
                  <c:v>290000</c:v>
                </c:pt>
                <c:pt idx="1">
                  <c:v>4000</c:v>
                </c:pt>
                <c:pt idx="2">
                  <c:v>24300</c:v>
                </c:pt>
                <c:pt idx="3">
                  <c:v>1000</c:v>
                </c:pt>
                <c:pt idx="4">
                  <c:v>700</c:v>
                </c:pt>
              </c:numCache>
            </c:numRef>
          </c:val>
          <c:extLst>
            <c:ext xmlns:c16="http://schemas.microsoft.com/office/drawing/2014/chart" uri="{C3380CC4-5D6E-409C-BE32-E72D297353CC}">
              <c16:uniqueId val="{0000000A-B69B-4F45-BBF5-6AFC2DF0CEB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IBM Plex Sans Medium" panose="020B050305020300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i="0">
                <a:latin typeface="IBM Plex Sans" panose="020B0503050203000203" pitchFamily="34" charset="0"/>
              </a:rPr>
              <a:t>Ballots Received	</a:t>
            </a:r>
          </a:p>
        </c:rich>
      </c:tx>
      <c:layout>
        <c:manualLayout>
          <c:xMode val="edge"/>
          <c:yMode val="edge"/>
          <c:x val="0"/>
          <c:y val="1.6978499795571397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87186861950437"/>
          <c:y val="9.9673993184716606E-2"/>
          <c:w val="0.87912813138049561"/>
          <c:h val="0.89172496989802841"/>
        </c:manualLayout>
      </c:layout>
      <c:barChart>
        <c:barDir val="col"/>
        <c:grouping val="stacked"/>
        <c:varyColors val="0"/>
        <c:ser>
          <c:idx val="0"/>
          <c:order val="0"/>
          <c:tx>
            <c:strRef>
              <c:f>Charts!$B$7</c:f>
              <c:strCache>
                <c:ptCount val="1"/>
                <c:pt idx="0">
                  <c:v>Early Vote</c:v>
                </c:pt>
              </c:strCache>
            </c:strRef>
          </c:tx>
          <c:spPr>
            <a:solidFill>
              <a:schemeClr val="accent1"/>
            </a:solidFill>
            <a:ln>
              <a:solidFill>
                <a:schemeClr val="tx1">
                  <a:lumMod val="50000"/>
                  <a:lumOff val="50000"/>
                </a:schemeClr>
              </a:solidFill>
            </a:ln>
            <a:effectLst/>
          </c:spPr>
          <c:invertIfNegative val="0"/>
          <c:dLbls>
            <c:dLbl>
              <c:idx val="0"/>
              <c:tx>
                <c:rich>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fld id="{F38415FE-2091-4F67-BD2C-158C3E1BF6B4}" type="VALUE">
                      <a:rPr lang="en-US" b="1"/>
                      <a:pPr>
                        <a:defRPr sz="1800"/>
                      </a:pPr>
                      <a:t>[VALUE]</a:t>
                    </a:fld>
                    <a:endParaRPr lang="en-US"/>
                  </a:p>
                </c:rich>
              </c:tx>
              <c:spPr>
                <a:solidFill>
                  <a:schemeClr val="lt1"/>
                </a:solidFill>
                <a:ln>
                  <a:noFill/>
                </a:ln>
                <a:effectLst/>
              </c:spPr>
              <c:txPr>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endParaRPr lang="en-US"/>
                </a:p>
              </c:txPr>
              <c:dLblPos val="ctr"/>
              <c:showLegendKey val="1"/>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2-EE5B-4085-BF90-4A96CB1B5FD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IBM Plex Sans SemiBold" panose="020B0503050203000203" pitchFamily="34" charset="0"/>
                    <a:ea typeface="+mn-ea"/>
                    <a:cs typeface="+mn-cs"/>
                  </a:defRPr>
                </a:pPr>
                <a:endParaRPr lang="en-US"/>
              </a:p>
            </c:txPr>
            <c:dLblPos val="ctr"/>
            <c:showLegendKey val="1"/>
            <c:showVal val="1"/>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Charts!$C$7</c:f>
              <c:numCache>
                <c:formatCode>_(* #,##0_);_(* \(#,##0\);_(* "-"??_);_(@_)</c:formatCode>
                <c:ptCount val="1"/>
                <c:pt idx="0">
                  <c:v>55000</c:v>
                </c:pt>
              </c:numCache>
            </c:numRef>
          </c:val>
          <c:extLst>
            <c:ext xmlns:c16="http://schemas.microsoft.com/office/drawing/2014/chart" uri="{C3380CC4-5D6E-409C-BE32-E72D297353CC}">
              <c16:uniqueId val="{00000000-E11C-AC41-BE8A-1F25B59FE87A}"/>
            </c:ext>
          </c:extLst>
        </c:ser>
        <c:ser>
          <c:idx val="1"/>
          <c:order val="1"/>
          <c:tx>
            <c:strRef>
              <c:f>Charts!$B$8</c:f>
              <c:strCache>
                <c:ptCount val="1"/>
                <c:pt idx="0">
                  <c:v>Election Day</c:v>
                </c:pt>
              </c:strCache>
            </c:strRef>
          </c:tx>
          <c:spPr>
            <a:solidFill>
              <a:schemeClr val="accent2"/>
            </a:solidFill>
            <a:ln>
              <a:solidFill>
                <a:schemeClr val="tx1">
                  <a:lumMod val="50000"/>
                  <a:lumOff val="50000"/>
                </a:schemeClr>
              </a:solidFill>
            </a:ln>
            <a:effectLst/>
          </c:spPr>
          <c:invertIfNegative val="0"/>
          <c:dLbls>
            <c:dLbl>
              <c:idx val="0"/>
              <c:tx>
                <c:rich>
                  <a:bodyPr/>
                  <a:lstStyle/>
                  <a:p>
                    <a:fld id="{2C582F23-997B-4A13-A0CE-5067707AF7BA}" type="VALUE">
                      <a:rPr lang="en-US" b="1"/>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E5B-4085-BF90-4A96CB1B5FD8}"/>
                </c:ext>
              </c:extLst>
            </c:dLbl>
            <c:spPr>
              <a:solidFill>
                <a:schemeClr val="lt1"/>
              </a:solidFill>
              <a:ln>
                <a:noFill/>
              </a:ln>
              <a:effectLst/>
            </c:spPr>
            <c:txPr>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Charts!$C$8</c:f>
              <c:numCache>
                <c:formatCode>_(* #,##0_);_(* \(#,##0\);_(* "-"??_);_(@_)</c:formatCode>
                <c:ptCount val="1"/>
                <c:pt idx="0">
                  <c:v>160000</c:v>
                </c:pt>
              </c:numCache>
            </c:numRef>
          </c:val>
          <c:extLst>
            <c:ext xmlns:c16="http://schemas.microsoft.com/office/drawing/2014/chart" uri="{C3380CC4-5D6E-409C-BE32-E72D297353CC}">
              <c16:uniqueId val="{00000001-E11C-AC41-BE8A-1F25B59FE87A}"/>
            </c:ext>
          </c:extLst>
        </c:ser>
        <c:ser>
          <c:idx val="2"/>
          <c:order val="2"/>
          <c:tx>
            <c:strRef>
              <c:f>Charts!$B$9</c:f>
              <c:strCache>
                <c:ptCount val="1"/>
                <c:pt idx="0">
                  <c:v>By Mail</c:v>
                </c:pt>
              </c:strCache>
            </c:strRef>
          </c:tx>
          <c:spPr>
            <a:solidFill>
              <a:schemeClr val="bg1">
                <a:lumMod val="75000"/>
              </a:schemeClr>
            </a:solidFill>
            <a:ln>
              <a:solidFill>
                <a:schemeClr val="tx1">
                  <a:lumMod val="50000"/>
                  <a:lumOff val="50000"/>
                </a:schemeClr>
              </a:solidFill>
            </a:ln>
            <a:effectLst/>
          </c:spPr>
          <c:invertIfNegative val="0"/>
          <c:dLbls>
            <c:dLbl>
              <c:idx val="0"/>
              <c:tx>
                <c:rich>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fld id="{1ABD36E8-FE89-472D-A6BF-D1EF67ED928E}" type="VALUE">
                      <a:rPr lang="en-US" b="1"/>
                      <a:pPr>
                        <a:defRPr sz="1800"/>
                      </a:pPr>
                      <a:t>[VALUE]</a:t>
                    </a:fld>
                    <a:endParaRPr lang="en-US"/>
                  </a:p>
                </c:rich>
              </c:tx>
              <c:spPr>
                <a:solidFill>
                  <a:schemeClr val="lt1"/>
                </a:solidFill>
                <a:ln>
                  <a:noFill/>
                </a:ln>
                <a:effectLst/>
              </c:spPr>
              <c:txPr>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1-EE5B-4085-BF90-4A96CB1B5FD8}"/>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Charts!$C$9</c:f>
              <c:numCache>
                <c:formatCode>_(* #,##0_);_(* \(#,##0\);_(* "-"??_);_(@_)</c:formatCode>
                <c:ptCount val="1"/>
                <c:pt idx="0">
                  <c:v>99015</c:v>
                </c:pt>
              </c:numCache>
            </c:numRef>
          </c:val>
          <c:extLst>
            <c:ext xmlns:c16="http://schemas.microsoft.com/office/drawing/2014/chart" uri="{C3380CC4-5D6E-409C-BE32-E72D297353CC}">
              <c16:uniqueId val="{00000002-E11C-AC41-BE8A-1F25B59FE87A}"/>
            </c:ext>
          </c:extLst>
        </c:ser>
        <c:ser>
          <c:idx val="3"/>
          <c:order val="3"/>
          <c:tx>
            <c:strRef>
              <c:f>Charts!$B$11</c:f>
              <c:strCache>
                <c:ptCount val="1"/>
                <c:pt idx="0">
                  <c:v>Outstanding Mail Ballots Likely to Be Returned*</c:v>
                </c:pt>
              </c:strCache>
            </c:strRef>
          </c:tx>
          <c:spPr>
            <a:pattFill prst="wdDnDiag">
              <a:fgClr>
                <a:schemeClr val="bg1">
                  <a:lumMod val="65000"/>
                </a:schemeClr>
              </a:fgClr>
              <a:bgClr>
                <a:schemeClr val="bg1"/>
              </a:bgClr>
            </a:pattFill>
            <a:ln>
              <a:solidFill>
                <a:schemeClr val="tx1">
                  <a:lumMod val="50000"/>
                  <a:lumOff val="50000"/>
                </a:schemeClr>
              </a:solidFill>
            </a:ln>
            <a:effectLst/>
          </c:spPr>
          <c:invertIfNegative val="0"/>
          <c:dLbls>
            <c:dLbl>
              <c:idx val="0"/>
              <c:tx>
                <c:rich>
                  <a:bodyPr rot="0" spcFirstLastPara="1" vertOverflow="ellipsis" vert="horz" wrap="square" lIns="38100" tIns="19050" rIns="38100" bIns="19050" anchor="ctr" anchorCtr="1">
                    <a:spAutoFit/>
                  </a:bodyPr>
                  <a:lstStyle/>
                  <a:p>
                    <a:pPr>
                      <a:defRPr sz="1800" b="0" i="0" u="none" strike="noStrike" kern="1200" baseline="0">
                        <a:solidFill>
                          <a:schemeClr val="dk1"/>
                        </a:solidFill>
                        <a:latin typeface="+mn-lt"/>
                        <a:ea typeface="+mn-ea"/>
                        <a:cs typeface="+mn-cs"/>
                      </a:defRPr>
                    </a:pPr>
                    <a:fld id="{732F7CD0-BA88-43F6-91B8-3E3EB0E2B9A9}" type="VALUE">
                      <a:rPr lang="en-US" b="1"/>
                      <a:pPr>
                        <a:defRPr sz="1800">
                          <a:solidFill>
                            <a:schemeClr val="dk1"/>
                          </a:solidFill>
                        </a:defRPr>
                      </a:pPr>
                      <a:t>[VALUE]</a:t>
                    </a:fld>
                    <a:endParaRPr lang="en-US"/>
                  </a:p>
                </c:rich>
              </c:tx>
              <c:spPr>
                <a:solidFill>
                  <a:schemeClr val="lt1"/>
                </a:solidFill>
                <a:ln w="12700" cap="flat" cmpd="sng" algn="ctr">
                  <a:solidFill>
                    <a:schemeClr val="tx1">
                      <a:lumMod val="50000"/>
                      <a:lumOff val="50000"/>
                    </a:schemeClr>
                  </a:solidFill>
                  <a:prstDash val="solid"/>
                  <a:miter lim="800000"/>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E5B-4085-BF90-4A96CB1B5FD8}"/>
                </c:ext>
              </c:extLst>
            </c:dLbl>
            <c:spPr>
              <a:noFill/>
              <a:ln>
                <a:solidFill>
                  <a:schemeClr val="tx1">
                    <a:lumMod val="50000"/>
                    <a:lumOff val="50000"/>
                  </a:schemeClr>
                </a:solidFill>
              </a:ln>
              <a:effectLst>
                <a:outerShdw blurRad="50800" dist="50800" dir="2700000" algn="ctr" rotWithShape="0">
                  <a:schemeClr val="tx1">
                    <a:lumMod val="50000"/>
                    <a:lumOff val="50000"/>
                  </a:scheme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effectLst/>
                    <a:latin typeface="IBM Plex Sans SemiBold" panose="020B05030502030002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Charts!$C$11</c:f>
              <c:numCache>
                <c:formatCode>_(* #,##0_);_(* \(#,##0\);_(* "-"??_);_(@_)</c:formatCode>
                <c:ptCount val="1"/>
                <c:pt idx="0">
                  <c:v>20000</c:v>
                </c:pt>
              </c:numCache>
            </c:numRef>
          </c:val>
          <c:extLst>
            <c:ext xmlns:c16="http://schemas.microsoft.com/office/drawing/2014/chart" uri="{C3380CC4-5D6E-409C-BE32-E72D297353CC}">
              <c16:uniqueId val="{00000003-E11C-AC41-BE8A-1F25B59FE87A}"/>
            </c:ext>
          </c:extLst>
        </c:ser>
        <c:dLbls>
          <c:dLblPos val="ctr"/>
          <c:showLegendKey val="0"/>
          <c:showVal val="1"/>
          <c:showCatName val="0"/>
          <c:showSerName val="0"/>
          <c:showPercent val="0"/>
          <c:showBubbleSize val="0"/>
        </c:dLbls>
        <c:gapWidth val="15"/>
        <c:overlap val="100"/>
        <c:axId val="1803463087"/>
        <c:axId val="302491775"/>
      </c:barChart>
      <c:catAx>
        <c:axId val="1803463087"/>
        <c:scaling>
          <c:orientation val="minMax"/>
        </c:scaling>
        <c:delete val="1"/>
        <c:axPos val="b"/>
        <c:numFmt formatCode="General" sourceLinked="1"/>
        <c:majorTickMark val="none"/>
        <c:minorTickMark val="none"/>
        <c:tickLblPos val="nextTo"/>
        <c:crossAx val="302491775"/>
        <c:crosses val="autoZero"/>
        <c:auto val="1"/>
        <c:lblAlgn val="ctr"/>
        <c:lblOffset val="100"/>
        <c:noMultiLvlLbl val="0"/>
      </c:catAx>
      <c:valAx>
        <c:axId val="302491775"/>
        <c:scaling>
          <c:orientation val="minMax"/>
          <c:max val="350000"/>
        </c:scaling>
        <c:delete val="0"/>
        <c:axPos val="l"/>
        <c:majorGridlines>
          <c:spPr>
            <a:ln w="9525" cap="flat" cmpd="sng" algn="ctr">
              <a:solidFill>
                <a:schemeClr val="tx1">
                  <a:lumMod val="15000"/>
                  <a:lumOff val="85000"/>
                </a:schemeClr>
              </a:solidFill>
              <a:round/>
            </a:ln>
            <a:effectLst/>
          </c:spPr>
        </c:majorGridlines>
        <c:numFmt formatCode="#,##0" sourceLinked="0"/>
        <c:majorTickMark val="in"/>
        <c:minorTickMark val="in"/>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IBM Plex Sans Medium" panose="020B0503050203000203" pitchFamily="34" charset="0"/>
                <a:ea typeface="+mn-ea"/>
                <a:cs typeface="+mn-cs"/>
              </a:defRPr>
            </a:pPr>
            <a:endParaRPr lang="en-US"/>
          </a:p>
        </c:txPr>
        <c:crossAx val="1803463087"/>
        <c:crosses val="autoZero"/>
        <c:crossBetween val="between"/>
      </c:valAx>
      <c:spPr>
        <a:noFill/>
        <a:ln>
          <a:noFill/>
        </a:ln>
        <a:effectLst/>
      </c:spPr>
    </c:plotArea>
    <c:legend>
      <c:legendPos val="tr"/>
      <c:layout>
        <c:manualLayout>
          <c:xMode val="edge"/>
          <c:yMode val="edge"/>
          <c:x val="0.39249984761505841"/>
          <c:y val="1.7528090663014082E-4"/>
          <c:w val="0.60608235842322555"/>
          <c:h val="0.11572183472183645"/>
        </c:manualLayout>
      </c:layout>
      <c:overlay val="0"/>
      <c:spPr>
        <a:solidFill>
          <a:schemeClr val="bg1"/>
        </a:solidFill>
        <a:ln>
          <a:solidFill>
            <a:schemeClr val="tx1">
              <a:lumMod val="50000"/>
              <a:lumOff val="50000"/>
            </a:schemeClr>
          </a:solid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bg1">
            <a:lumMod val="75000"/>
          </a:schemeClr>
        </a:gs>
        <a:gs pos="83000">
          <a:schemeClr val="bg1">
            <a:lumMod val="85000"/>
          </a:schemeClr>
        </a:gs>
        <a:gs pos="100000">
          <a:schemeClr val="bg1">
            <a:lumMod val="85000"/>
          </a:schemeClr>
        </a:gs>
      </a:gsLst>
      <a:lin ang="5400000" scaled="1"/>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11651</xdr:colOff>
      <xdr:row>54</xdr:row>
      <xdr:rowOff>221376</xdr:rowOff>
    </xdr:from>
    <xdr:to>
      <xdr:col>7</xdr:col>
      <xdr:colOff>11651</xdr:colOff>
      <xdr:row>93</xdr:row>
      <xdr:rowOff>191698</xdr:rowOff>
    </xdr:to>
    <xdr:graphicFrame macro="">
      <xdr:nvGraphicFramePr>
        <xdr:cNvPr id="3" name="Chart 2">
          <a:extLst>
            <a:ext uri="{FF2B5EF4-FFF2-40B4-BE49-F238E27FC236}">
              <a16:creationId xmlns:a16="http://schemas.microsoft.com/office/drawing/2014/main" id="{A90FEE6E-2C78-DE46-A1B9-600C1C8CD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50221</xdr:colOff>
      <xdr:row>13</xdr:row>
      <xdr:rowOff>6331</xdr:rowOff>
    </xdr:from>
    <xdr:to>
      <xdr:col>21</xdr:col>
      <xdr:colOff>64486</xdr:colOff>
      <xdr:row>42</xdr:row>
      <xdr:rowOff>188221</xdr:rowOff>
    </xdr:to>
    <xdr:graphicFrame macro="">
      <xdr:nvGraphicFramePr>
        <xdr:cNvPr id="4" name="Chart 3">
          <a:extLst>
            <a:ext uri="{FF2B5EF4-FFF2-40B4-BE49-F238E27FC236}">
              <a16:creationId xmlns:a16="http://schemas.microsoft.com/office/drawing/2014/main" id="{4B92AAA6-F572-B319-8ED9-C56A64803D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129574</xdr:colOff>
      <xdr:row>44</xdr:row>
      <xdr:rowOff>39051</xdr:rowOff>
    </xdr:from>
    <xdr:to>
      <xdr:col>21</xdr:col>
      <xdr:colOff>129574</xdr:colOff>
      <xdr:row>68</xdr:row>
      <xdr:rowOff>200573</xdr:rowOff>
    </xdr:to>
    <xdr:graphicFrame macro="">
      <xdr:nvGraphicFramePr>
        <xdr:cNvPr id="5" name="Chart 4">
          <a:extLst>
            <a:ext uri="{FF2B5EF4-FFF2-40B4-BE49-F238E27FC236}">
              <a16:creationId xmlns:a16="http://schemas.microsoft.com/office/drawing/2014/main" id="{29566377-D378-D849-A2D8-3C9E179D5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1283832</xdr:colOff>
      <xdr:row>13</xdr:row>
      <xdr:rowOff>1386</xdr:rowOff>
    </xdr:from>
    <xdr:to>
      <xdr:col>10</xdr:col>
      <xdr:colOff>0</xdr:colOff>
      <xdr:row>57</xdr:row>
      <xdr:rowOff>169033</xdr:rowOff>
    </xdr:to>
    <xdr:graphicFrame macro="">
      <xdr:nvGraphicFramePr>
        <xdr:cNvPr id="2" name="Chart 1">
          <a:extLst>
            <a:ext uri="{FF2B5EF4-FFF2-40B4-BE49-F238E27FC236}">
              <a16:creationId xmlns:a16="http://schemas.microsoft.com/office/drawing/2014/main" id="{7365DA83-5A3A-A740-A383-EFECF8D30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lectionsgroup.com/?post_type=resource&amp;p=1976&amp;preview=tru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5AAC7-DF5A-324E-B6A6-B95195F2BBB1}">
  <dimension ref="A1:B110"/>
  <sheetViews>
    <sheetView workbookViewId="0">
      <selection activeCell="E11" sqref="E11"/>
    </sheetView>
  </sheetViews>
  <sheetFormatPr baseColWidth="10" defaultColWidth="10.6640625" defaultRowHeight="16"/>
  <sheetData>
    <row r="1" spans="1:1">
      <c r="A1" s="39" t="s">
        <v>38</v>
      </c>
    </row>
    <row r="3" spans="1:1">
      <c r="A3" s="40" t="s">
        <v>39</v>
      </c>
    </row>
    <row r="4" spans="1:1">
      <c r="A4" s="41" t="s">
        <v>40</v>
      </c>
    </row>
    <row r="6" spans="1:1">
      <c r="A6" s="42" t="s">
        <v>41</v>
      </c>
    </row>
    <row r="7" spans="1:1">
      <c r="A7" s="41" t="s">
        <v>42</v>
      </c>
    </row>
    <row r="8" spans="1:1">
      <c r="A8" s="41" t="s">
        <v>43</v>
      </c>
    </row>
    <row r="9" spans="1:1">
      <c r="A9" s="41" t="s">
        <v>44</v>
      </c>
    </row>
    <row r="10" spans="1:1">
      <c r="A10" s="41" t="s">
        <v>45</v>
      </c>
    </row>
    <row r="12" spans="1:1">
      <c r="A12" s="42" t="s">
        <v>46</v>
      </c>
    </row>
    <row r="13" spans="1:1">
      <c r="A13" s="41" t="s">
        <v>47</v>
      </c>
    </row>
    <row r="14" spans="1:1">
      <c r="A14" s="41" t="s">
        <v>48</v>
      </c>
    </row>
    <row r="15" spans="1:1">
      <c r="A15" s="41" t="s">
        <v>49</v>
      </c>
    </row>
    <row r="16" spans="1:1">
      <c r="A16" s="41" t="s">
        <v>50</v>
      </c>
    </row>
    <row r="17" spans="1:2">
      <c r="A17" s="41" t="s">
        <v>51</v>
      </c>
    </row>
    <row r="18" spans="1:2">
      <c r="A18" s="41" t="s">
        <v>52</v>
      </c>
    </row>
    <row r="19" spans="1:2">
      <c r="A19" s="41" t="s">
        <v>53</v>
      </c>
    </row>
    <row r="21" spans="1:2">
      <c r="A21" s="42" t="s">
        <v>54</v>
      </c>
    </row>
    <row r="22" spans="1:2">
      <c r="A22" s="41" t="s">
        <v>55</v>
      </c>
    </row>
    <row r="23" spans="1:2">
      <c r="A23" s="41" t="s">
        <v>56</v>
      </c>
    </row>
    <row r="24" spans="1:2">
      <c r="A24" t="s">
        <v>57</v>
      </c>
    </row>
    <row r="25" spans="1:2">
      <c r="A25" t="s">
        <v>58</v>
      </c>
    </row>
    <row r="27" spans="1:2">
      <c r="A27" s="40" t="s">
        <v>59</v>
      </c>
    </row>
    <row r="29" spans="1:2">
      <c r="A29" s="42" t="s">
        <v>41</v>
      </c>
    </row>
    <row r="30" spans="1:2">
      <c r="A30" s="43" t="s">
        <v>60</v>
      </c>
    </row>
    <row r="31" spans="1:2">
      <c r="A31" t="s">
        <v>61</v>
      </c>
    </row>
    <row r="32" spans="1:2">
      <c r="B32" s="44" t="s">
        <v>62</v>
      </c>
    </row>
    <row r="33" spans="1:2">
      <c r="B33" s="39" t="s">
        <v>63</v>
      </c>
    </row>
    <row r="34" spans="1:2">
      <c r="A34" t="s">
        <v>64</v>
      </c>
    </row>
    <row r="35" spans="1:2">
      <c r="B35" s="41" t="s">
        <v>65</v>
      </c>
    </row>
    <row r="36" spans="1:2">
      <c r="B36" s="41" t="s">
        <v>66</v>
      </c>
    </row>
    <row r="51" spans="1:2">
      <c r="B51" t="s">
        <v>67</v>
      </c>
    </row>
    <row r="52" spans="1:2">
      <c r="A52" t="s">
        <v>68</v>
      </c>
    </row>
    <row r="54" spans="1:2">
      <c r="A54" s="40" t="s">
        <v>46</v>
      </c>
    </row>
    <row r="56" spans="1:2">
      <c r="A56" s="39" t="s">
        <v>69</v>
      </c>
    </row>
    <row r="57" spans="1:2">
      <c r="A57" t="s">
        <v>70</v>
      </c>
    </row>
    <row r="58" spans="1:2">
      <c r="A58" t="s">
        <v>71</v>
      </c>
    </row>
    <row r="60" spans="1:2">
      <c r="A60" s="40" t="s">
        <v>72</v>
      </c>
    </row>
    <row r="62" spans="1:2">
      <c r="A62" s="45" t="s">
        <v>73</v>
      </c>
    </row>
    <row r="80" spans="1:1">
      <c r="A80" t="s">
        <v>74</v>
      </c>
    </row>
    <row r="89" spans="1:1">
      <c r="A89" t="s">
        <v>75</v>
      </c>
    </row>
    <row r="90" spans="1:1">
      <c r="A90" t="s">
        <v>76</v>
      </c>
    </row>
    <row r="92" spans="1:1">
      <c r="A92" s="40" t="s">
        <v>77</v>
      </c>
    </row>
    <row r="93" spans="1:1">
      <c r="A93" s="45" t="s">
        <v>78</v>
      </c>
    </row>
    <row r="94" spans="1:1">
      <c r="A94" s="41" t="s">
        <v>79</v>
      </c>
    </row>
    <row r="95" spans="1:1">
      <c r="A95" t="s">
        <v>80</v>
      </c>
    </row>
    <row r="96" spans="1:1">
      <c r="A96" t="s">
        <v>81</v>
      </c>
    </row>
    <row r="97" spans="1:1">
      <c r="A97" t="s">
        <v>82</v>
      </c>
    </row>
    <row r="98" spans="1:1">
      <c r="A98" t="s">
        <v>83</v>
      </c>
    </row>
    <row r="99" spans="1:1">
      <c r="A99" t="s">
        <v>84</v>
      </c>
    </row>
    <row r="101" spans="1:1">
      <c r="A101" s="46" t="s">
        <v>85</v>
      </c>
    </row>
    <row r="102" spans="1:1">
      <c r="A102" t="s">
        <v>86</v>
      </c>
    </row>
    <row r="103" spans="1:1">
      <c r="A103" t="s">
        <v>87</v>
      </c>
    </row>
    <row r="104" spans="1:1">
      <c r="A104" t="s">
        <v>88</v>
      </c>
    </row>
    <row r="105" spans="1:1">
      <c r="A105" t="s">
        <v>89</v>
      </c>
    </row>
    <row r="106" spans="1:1">
      <c r="A106" t="s">
        <v>90</v>
      </c>
    </row>
    <row r="107" spans="1:1">
      <c r="A107" t="s">
        <v>91</v>
      </c>
    </row>
    <row r="108" spans="1:1">
      <c r="A108" t="s">
        <v>92</v>
      </c>
    </row>
    <row r="109" spans="1:1">
      <c r="A109" t="s">
        <v>93</v>
      </c>
    </row>
    <row r="110" spans="1:1">
      <c r="A110" t="s">
        <v>94</v>
      </c>
    </row>
  </sheetData>
  <hyperlinks>
    <hyperlink ref="A62" location="gid=1833865129" display="gid=1833865129" xr:uid="{23B57903-4692-834D-A181-71BE4E73276A}"/>
    <hyperlink ref="A93" r:id="rId1" display="https://electionsgroup.com/?post_type=resource&amp;p=1976&amp;preview=true" xr:uid="{5DC66185-F614-6440-80BA-37FF85E5B72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AC80-5FE6-F741-A8BC-D748A6CAC9EA}">
  <dimension ref="A1:R12"/>
  <sheetViews>
    <sheetView zoomScale="54" zoomScaleNormal="54" workbookViewId="0">
      <selection activeCell="N7" sqref="N7"/>
    </sheetView>
  </sheetViews>
  <sheetFormatPr baseColWidth="10" defaultColWidth="10.83203125" defaultRowHeight="25" customHeight="1"/>
  <cols>
    <col min="1" max="1" width="10.83203125" style="1"/>
    <col min="2" max="2" width="27.83203125" style="1" customWidth="1"/>
    <col min="3" max="3" width="13.5" style="1" customWidth="1"/>
    <col min="4" max="5" width="10.83203125" style="1"/>
    <col min="6" max="6" width="27.83203125" style="1" customWidth="1"/>
    <col min="7" max="16384" width="10.83203125" style="1"/>
  </cols>
  <sheetData>
    <row r="1" spans="1:18" ht="25" customHeight="1">
      <c r="A1" s="16"/>
      <c r="B1" s="16"/>
      <c r="C1" s="16"/>
      <c r="D1" s="16"/>
      <c r="E1" s="16"/>
      <c r="F1" s="16"/>
      <c r="G1" s="16"/>
      <c r="H1" s="16"/>
      <c r="I1" s="16"/>
      <c r="J1" s="16"/>
      <c r="K1" s="16"/>
      <c r="L1" s="16"/>
      <c r="M1" s="16"/>
      <c r="N1" s="16"/>
      <c r="O1" s="16"/>
      <c r="P1" s="16"/>
    </row>
    <row r="2" spans="1:18" ht="31">
      <c r="A2" s="16"/>
      <c r="B2" s="47" t="s">
        <v>28</v>
      </c>
      <c r="C2" s="47"/>
      <c r="D2" s="47"/>
      <c r="E2" s="47"/>
      <c r="F2" s="47"/>
      <c r="G2" s="16"/>
      <c r="H2" s="16"/>
      <c r="I2" s="16"/>
      <c r="J2" s="16"/>
      <c r="K2" s="16"/>
      <c r="L2" s="16"/>
      <c r="M2" s="16"/>
      <c r="N2" s="16"/>
      <c r="O2" s="17" t="s">
        <v>6</v>
      </c>
      <c r="P2" s="16"/>
      <c r="R2" s="26"/>
    </row>
    <row r="3" spans="1:18" ht="59" customHeight="1">
      <c r="A3" s="16"/>
      <c r="B3" s="48" t="s">
        <v>95</v>
      </c>
      <c r="C3" s="48"/>
      <c r="D3" s="48"/>
      <c r="E3" s="48"/>
      <c r="F3" s="48"/>
      <c r="G3" s="48"/>
      <c r="H3" s="48"/>
      <c r="I3" s="48"/>
      <c r="J3" s="48"/>
      <c r="K3" s="48"/>
      <c r="L3" s="19"/>
      <c r="M3" s="4"/>
      <c r="N3" s="5" t="s">
        <v>5</v>
      </c>
      <c r="O3" s="4"/>
      <c r="P3" s="16"/>
      <c r="Q3" s="27"/>
    </row>
    <row r="4" spans="1:18" ht="25" customHeight="1">
      <c r="A4" s="16"/>
      <c r="B4" s="16"/>
      <c r="C4" s="16"/>
      <c r="D4" s="16"/>
      <c r="E4" s="16"/>
      <c r="F4" s="16"/>
      <c r="G4" s="16"/>
      <c r="H4" s="16"/>
      <c r="I4" s="16"/>
      <c r="J4" s="16"/>
      <c r="K4" s="16"/>
      <c r="L4" s="16"/>
      <c r="M4" s="16"/>
      <c r="N4" s="16"/>
      <c r="O4" s="16"/>
      <c r="P4" s="16"/>
    </row>
    <row r="6" spans="1:18" ht="30" customHeight="1">
      <c r="B6" s="38" t="s">
        <v>0</v>
      </c>
      <c r="C6" s="15"/>
      <c r="F6" s="38" t="s">
        <v>7</v>
      </c>
      <c r="G6" s="15"/>
    </row>
    <row r="7" spans="1:18" ht="25" customHeight="1">
      <c r="B7" s="2" t="s">
        <v>1</v>
      </c>
      <c r="C7" s="3">
        <v>55000</v>
      </c>
      <c r="F7" s="2" t="s">
        <v>8</v>
      </c>
      <c r="G7" s="3">
        <v>290000</v>
      </c>
    </row>
    <row r="8" spans="1:18" ht="25" customHeight="1">
      <c r="B8" s="2" t="s">
        <v>2</v>
      </c>
      <c r="C8" s="3">
        <v>160000</v>
      </c>
      <c r="F8" s="2" t="s">
        <v>9</v>
      </c>
      <c r="G8" s="3">
        <v>4000</v>
      </c>
    </row>
    <row r="9" spans="1:18" ht="25" customHeight="1">
      <c r="B9" s="2" t="s">
        <v>3</v>
      </c>
      <c r="C9" s="3">
        <v>99015</v>
      </c>
      <c r="F9" s="2" t="s">
        <v>10</v>
      </c>
      <c r="G9" s="3">
        <v>24300</v>
      </c>
    </row>
    <row r="10" spans="1:18" ht="25" customHeight="1">
      <c r="B10" s="2" t="s">
        <v>4</v>
      </c>
      <c r="C10" s="3">
        <f>SUM(C7:C9)</f>
        <v>314015</v>
      </c>
      <c r="F10" s="2" t="s">
        <v>11</v>
      </c>
      <c r="G10" s="3">
        <v>1000</v>
      </c>
    </row>
    <row r="11" spans="1:18" ht="34">
      <c r="B11" s="6" t="s">
        <v>37</v>
      </c>
      <c r="C11" s="7">
        <v>20000</v>
      </c>
      <c r="F11" s="2" t="s">
        <v>12</v>
      </c>
      <c r="G11" s="3">
        <v>700</v>
      </c>
    </row>
    <row r="12" spans="1:18" ht="25" customHeight="1">
      <c r="B12" s="2"/>
      <c r="C12" s="3"/>
      <c r="G12" s="8">
        <f>SUM(G7:G11)</f>
        <v>320000</v>
      </c>
    </row>
  </sheetData>
  <mergeCells count="2">
    <mergeCell ref="B2:F2"/>
    <mergeCell ref="B3:K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9A77-627B-ED47-8D3F-927BA9B0ADBE}">
  <dimension ref="A1:Q60"/>
  <sheetViews>
    <sheetView tabSelected="1" zoomScale="107" workbookViewId="0">
      <selection activeCell="B3" sqref="B3:J3"/>
    </sheetView>
  </sheetViews>
  <sheetFormatPr baseColWidth="10" defaultColWidth="10.6640625" defaultRowHeight="25" customHeight="1"/>
  <cols>
    <col min="2" max="2" width="20.33203125" bestFit="1" customWidth="1"/>
    <col min="3" max="3" width="10.83203125" bestFit="1" customWidth="1"/>
    <col min="4" max="4" width="20.83203125" bestFit="1" customWidth="1"/>
    <col min="6" max="6" width="20.33203125" bestFit="1" customWidth="1"/>
    <col min="7" max="7" width="12" customWidth="1"/>
    <col min="8" max="8" width="21.1640625" bestFit="1" customWidth="1"/>
    <col min="9" max="9" width="15.5" bestFit="1" customWidth="1"/>
    <col min="10" max="10" width="16.6640625" bestFit="1" customWidth="1"/>
    <col min="11" max="11" width="34.83203125" customWidth="1"/>
  </cols>
  <sheetData>
    <row r="1" spans="1:17" ht="25" customHeight="1">
      <c r="A1" s="16"/>
      <c r="B1" s="16"/>
      <c r="C1" s="16"/>
      <c r="D1" s="16"/>
      <c r="E1" s="16"/>
      <c r="F1" s="16"/>
      <c r="G1" s="16"/>
      <c r="H1" s="16"/>
      <c r="I1" s="16"/>
      <c r="J1" s="16"/>
      <c r="K1" s="16"/>
      <c r="L1" s="16"/>
      <c r="M1" s="16"/>
      <c r="N1" s="16"/>
      <c r="O1" s="16"/>
      <c r="P1" s="1"/>
      <c r="Q1" s="1"/>
    </row>
    <row r="2" spans="1:17" ht="31">
      <c r="A2" s="16"/>
      <c r="B2" s="47" t="s">
        <v>28</v>
      </c>
      <c r="C2" s="47"/>
      <c r="D2" s="47"/>
      <c r="E2" s="47"/>
      <c r="F2" s="16"/>
      <c r="G2" s="16"/>
      <c r="H2" s="16"/>
      <c r="I2" s="16"/>
      <c r="J2" s="16"/>
      <c r="K2" s="16"/>
      <c r="L2" s="16"/>
      <c r="M2" s="16"/>
      <c r="N2" s="17" t="s">
        <v>6</v>
      </c>
      <c r="O2" s="16"/>
      <c r="P2" s="1"/>
      <c r="Q2" s="1"/>
    </row>
    <row r="3" spans="1:17" ht="63" customHeight="1">
      <c r="A3" s="16"/>
      <c r="B3" s="48" t="s">
        <v>96</v>
      </c>
      <c r="C3" s="48"/>
      <c r="D3" s="48"/>
      <c r="E3" s="48"/>
      <c r="F3" s="48"/>
      <c r="G3" s="48"/>
      <c r="H3" s="48"/>
      <c r="I3" s="48"/>
      <c r="J3" s="48"/>
      <c r="K3" s="19"/>
      <c r="L3" s="4"/>
      <c r="M3" s="5" t="s">
        <v>5</v>
      </c>
      <c r="N3" s="4"/>
      <c r="O3" s="16"/>
      <c r="P3" s="1"/>
      <c r="Q3" s="1"/>
    </row>
    <row r="4" spans="1:17" ht="25" customHeight="1">
      <c r="A4" s="16"/>
      <c r="B4" s="16"/>
      <c r="C4" s="16"/>
      <c r="D4" s="16"/>
      <c r="E4" s="16"/>
      <c r="F4" s="16"/>
      <c r="G4" s="16"/>
      <c r="H4" s="16"/>
      <c r="I4" s="16"/>
      <c r="J4" s="16"/>
      <c r="K4" s="16"/>
      <c r="L4" s="16"/>
      <c r="M4" s="16"/>
      <c r="N4" s="16"/>
      <c r="O4" s="16"/>
      <c r="P4" s="1"/>
      <c r="Q4" s="1"/>
    </row>
    <row r="5" spans="1:17" ht="25" customHeight="1">
      <c r="A5" s="1"/>
      <c r="B5" s="1"/>
      <c r="C5" s="1"/>
      <c r="D5" s="1"/>
      <c r="E5" s="1"/>
      <c r="F5" s="1"/>
      <c r="G5" s="1"/>
      <c r="H5" s="1"/>
      <c r="I5" s="1"/>
      <c r="J5" s="1"/>
      <c r="K5" s="1"/>
      <c r="L5" s="1"/>
      <c r="M5" s="1"/>
      <c r="N5" s="1"/>
      <c r="O5" s="1"/>
      <c r="P5" s="1"/>
      <c r="Q5" s="1"/>
    </row>
    <row r="6" spans="1:17" ht="30" customHeight="1">
      <c r="A6" s="1"/>
      <c r="B6" s="49" t="s">
        <v>33</v>
      </c>
      <c r="C6" s="49"/>
      <c r="D6" s="49"/>
      <c r="E6" s="9"/>
      <c r="F6" s="49" t="s">
        <v>34</v>
      </c>
      <c r="G6" s="49"/>
      <c r="H6" s="49"/>
      <c r="I6" s="49"/>
      <c r="J6" s="49"/>
      <c r="K6" s="16"/>
      <c r="L6" s="1"/>
      <c r="M6" s="1"/>
      <c r="N6" s="1"/>
      <c r="O6" s="1"/>
      <c r="P6" s="1"/>
      <c r="Q6" s="1"/>
    </row>
    <row r="7" spans="1:17" ht="25" customHeight="1">
      <c r="A7" s="1"/>
      <c r="B7" s="18"/>
      <c r="C7" s="31" t="s">
        <v>22</v>
      </c>
      <c r="D7" s="29" t="s">
        <v>27</v>
      </c>
      <c r="E7" s="1"/>
      <c r="F7" s="18"/>
      <c r="G7" s="31" t="s">
        <v>23</v>
      </c>
      <c r="H7" s="28" t="s">
        <v>24</v>
      </c>
      <c r="I7" s="32" t="s">
        <v>25</v>
      </c>
      <c r="J7" s="30" t="s">
        <v>26</v>
      </c>
      <c r="K7" s="30" t="s">
        <v>32</v>
      </c>
      <c r="L7" s="1"/>
      <c r="M7" s="1"/>
      <c r="N7" s="1"/>
      <c r="O7" s="1"/>
      <c r="P7" s="1"/>
      <c r="Q7" s="1"/>
    </row>
    <row r="8" spans="1:17" ht="25" customHeight="1">
      <c r="A8" s="1"/>
      <c r="B8" s="12" t="s">
        <v>13</v>
      </c>
      <c r="C8" s="34">
        <v>50000</v>
      </c>
      <c r="D8" s="35">
        <f>C8/$C$18</f>
        <v>0.55160240498648572</v>
      </c>
      <c r="E8" s="2"/>
      <c r="F8" s="12" t="s">
        <v>13</v>
      </c>
      <c r="G8" s="34">
        <v>50000</v>
      </c>
      <c r="H8" s="34">
        <f>G8/D8</f>
        <v>90645</v>
      </c>
      <c r="I8" s="34">
        <f>H8*0.9</f>
        <v>81580.5</v>
      </c>
      <c r="J8" s="34">
        <f>H8*1.1</f>
        <v>99709.500000000015</v>
      </c>
      <c r="K8" s="37">
        <f>H8-G8</f>
        <v>40645</v>
      </c>
      <c r="L8" s="1"/>
      <c r="M8" s="1"/>
      <c r="N8" s="1"/>
      <c r="O8" s="1"/>
      <c r="P8" s="1"/>
      <c r="Q8" s="1"/>
    </row>
    <row r="9" spans="1:17" ht="25" customHeight="1">
      <c r="A9" s="1"/>
      <c r="B9" s="12" t="s">
        <v>2</v>
      </c>
      <c r="C9" s="34">
        <v>19000</v>
      </c>
      <c r="D9" s="35">
        <f t="shared" ref="D9:D16" si="0">C9/$C$18</f>
        <v>0.20960891389486458</v>
      </c>
      <c r="E9" s="2"/>
      <c r="F9" s="12" t="s">
        <v>2</v>
      </c>
      <c r="G9" s="34">
        <v>20000</v>
      </c>
      <c r="H9" s="34">
        <f>(G8+G9)/(D8+D9)</f>
        <v>91958.695652173919</v>
      </c>
      <c r="I9" s="34">
        <f t="shared" ref="I9:I17" si="1">H9*0.9</f>
        <v>82762.826086956527</v>
      </c>
      <c r="J9" s="34">
        <f t="shared" ref="J9:J17" si="2">H9*1.1</f>
        <v>101154.56521739133</v>
      </c>
      <c r="K9" s="37">
        <f>H9-(G8+G9)</f>
        <v>21958.695652173919</v>
      </c>
      <c r="L9" s="1"/>
      <c r="M9" s="1"/>
      <c r="N9" s="1"/>
      <c r="O9" s="1"/>
      <c r="P9" s="1"/>
      <c r="Q9" s="1"/>
    </row>
    <row r="10" spans="1:17" ht="25" customHeight="1">
      <c r="A10" s="1"/>
      <c r="B10" s="12" t="s">
        <v>14</v>
      </c>
      <c r="C10" s="34">
        <v>17000</v>
      </c>
      <c r="D10" s="35">
        <f t="shared" si="0"/>
        <v>0.18754481769540515</v>
      </c>
      <c r="E10" s="2"/>
      <c r="F10" s="12" t="s">
        <v>14</v>
      </c>
      <c r="G10" s="34">
        <v>20000</v>
      </c>
      <c r="H10" s="34">
        <f>(G8+G9+G10)/(D8+D9+D10)</f>
        <v>94861.046511627908</v>
      </c>
      <c r="I10" s="34">
        <f t="shared" si="1"/>
        <v>85374.941860465115</v>
      </c>
      <c r="J10" s="34">
        <f t="shared" si="2"/>
        <v>104347.1511627907</v>
      </c>
      <c r="K10" s="37">
        <f>H10-(G8+G9+G10)</f>
        <v>4861.0465116279083</v>
      </c>
      <c r="L10" s="1"/>
      <c r="M10" s="1"/>
      <c r="N10" s="1"/>
      <c r="O10" s="1"/>
      <c r="P10" s="1"/>
      <c r="Q10" s="1"/>
    </row>
    <row r="11" spans="1:17" ht="25" customHeight="1">
      <c r="A11" s="1"/>
      <c r="B11" s="13" t="s">
        <v>15</v>
      </c>
      <c r="C11" s="34">
        <v>3000</v>
      </c>
      <c r="D11" s="35">
        <f t="shared" si="0"/>
        <v>3.3096144299189147E-2</v>
      </c>
      <c r="E11" s="2"/>
      <c r="F11" s="13" t="s">
        <v>15</v>
      </c>
      <c r="G11" s="34">
        <v>5000</v>
      </c>
      <c r="H11" s="34">
        <f>(G8+G9+G10+G11)/(D8+D9+D10+D11)</f>
        <v>96755.898876404506</v>
      </c>
      <c r="I11" s="34">
        <f t="shared" si="1"/>
        <v>87080.308988764053</v>
      </c>
      <c r="J11" s="34">
        <f t="shared" si="2"/>
        <v>106431.48876404496</v>
      </c>
      <c r="K11" s="37">
        <f>H11-(G8+G9+G10+G11)</f>
        <v>1755.8988764045062</v>
      </c>
      <c r="L11" s="1"/>
      <c r="M11" s="1"/>
      <c r="N11" s="1"/>
      <c r="O11" s="1"/>
      <c r="P11" s="1"/>
      <c r="Q11" s="1"/>
    </row>
    <row r="12" spans="1:17" ht="25" customHeight="1">
      <c r="A12" s="1"/>
      <c r="B12" s="12" t="s">
        <v>16</v>
      </c>
      <c r="C12" s="34">
        <v>1000</v>
      </c>
      <c r="D12" s="35">
        <f t="shared" si="0"/>
        <v>1.1032048099729715E-2</v>
      </c>
      <c r="E12" s="1"/>
      <c r="F12" s="12" t="s">
        <v>16</v>
      </c>
      <c r="G12" s="34">
        <v>2500</v>
      </c>
      <c r="H12" s="34">
        <f>(G8+G9+G10+G11+G12)/(D8+D9+D10+D11+D12)</f>
        <v>98198.750000000015</v>
      </c>
      <c r="I12" s="34">
        <f t="shared" si="1"/>
        <v>88378.875000000015</v>
      </c>
      <c r="J12" s="34">
        <f t="shared" si="2"/>
        <v>108018.62500000003</v>
      </c>
      <c r="K12" s="37">
        <f>H12-(G8+G9+G10+G11+G12)</f>
        <v>698.75000000001455</v>
      </c>
      <c r="L12" s="1"/>
      <c r="M12" s="1"/>
      <c r="N12" s="1"/>
      <c r="O12" s="1"/>
      <c r="P12" s="1"/>
      <c r="Q12" s="1"/>
    </row>
    <row r="13" spans="1:17" ht="25" customHeight="1">
      <c r="A13" s="1"/>
      <c r="B13" s="12" t="s">
        <v>17</v>
      </c>
      <c r="C13" s="34">
        <v>500</v>
      </c>
      <c r="D13" s="35">
        <f t="shared" si="0"/>
        <v>5.5160240498648575E-3</v>
      </c>
      <c r="E13" s="1"/>
      <c r="F13" s="12" t="s">
        <v>17</v>
      </c>
      <c r="G13" s="34">
        <v>1000</v>
      </c>
      <c r="H13" s="34">
        <f>(G8+G9+G10+G11+G12+G13)/(D8+D9+D10+D11+D12+D13)</f>
        <v>98657.817679558022</v>
      </c>
      <c r="I13" s="34">
        <f t="shared" si="1"/>
        <v>88792.035911602215</v>
      </c>
      <c r="J13" s="34">
        <f t="shared" si="2"/>
        <v>108523.59944751383</v>
      </c>
      <c r="K13" s="37">
        <f>H13-(G8+G9+G10+G11+G12+G13)</f>
        <v>157.81767955802206</v>
      </c>
      <c r="L13" s="1"/>
      <c r="M13" s="1"/>
      <c r="N13" s="1"/>
      <c r="O13" s="1"/>
      <c r="P13" s="1"/>
      <c r="Q13" s="1"/>
    </row>
    <row r="14" spans="1:17" ht="25" customHeight="1">
      <c r="A14" s="1"/>
      <c r="B14" s="12" t="s">
        <v>18</v>
      </c>
      <c r="C14" s="34">
        <v>100</v>
      </c>
      <c r="D14" s="35">
        <f t="shared" si="0"/>
        <v>1.1032048099729715E-3</v>
      </c>
      <c r="E14" s="1"/>
      <c r="F14" s="12" t="s">
        <v>18</v>
      </c>
      <c r="G14" s="34">
        <v>500</v>
      </c>
      <c r="H14" s="34">
        <f>(G8+G9+G10+G11+G12+G13+G14)/(D8+D9+D10+D11+D12+D13+D14)</f>
        <v>99049.172185430478</v>
      </c>
      <c r="I14" s="34">
        <f t="shared" si="1"/>
        <v>89144.254966887427</v>
      </c>
      <c r="J14" s="34">
        <f t="shared" si="2"/>
        <v>108954.08940397353</v>
      </c>
      <c r="K14" s="37">
        <f>H14-(G8+G9+G10+G11+G12+G13+G14)</f>
        <v>49.172185430477839</v>
      </c>
      <c r="L14" s="1"/>
      <c r="M14" s="1"/>
      <c r="N14" s="1"/>
      <c r="O14" s="1"/>
      <c r="P14" s="1"/>
      <c r="Q14" s="1"/>
    </row>
    <row r="15" spans="1:17" ht="25" customHeight="1">
      <c r="A15" s="1"/>
      <c r="B15" s="12" t="s">
        <v>19</v>
      </c>
      <c r="C15" s="34">
        <v>15</v>
      </c>
      <c r="D15" s="35">
        <f t="shared" si="0"/>
        <v>1.6548072149594572E-4</v>
      </c>
      <c r="E15" s="1"/>
      <c r="F15" s="12" t="s">
        <v>19</v>
      </c>
      <c r="G15" s="34">
        <v>12</v>
      </c>
      <c r="H15" s="34">
        <f>(G8+G9+G10+G11+G12+G13+G14+G15)/(D8+D9+D10+D11+D12+D13+D14+D15)</f>
        <v>99044.78000331072</v>
      </c>
      <c r="I15" s="34">
        <f t="shared" si="1"/>
        <v>89140.302002979646</v>
      </c>
      <c r="J15" s="34">
        <f t="shared" si="2"/>
        <v>108949.25800364181</v>
      </c>
      <c r="K15" s="37">
        <f>H15-(G8+G9+G10+G11+G12+G13+G14+G15)</f>
        <v>32.780003310719621</v>
      </c>
      <c r="L15" s="1"/>
      <c r="M15" s="1"/>
      <c r="N15" s="1"/>
      <c r="O15" s="1"/>
      <c r="P15" s="1"/>
      <c r="Q15" s="1"/>
    </row>
    <row r="16" spans="1:17" ht="25" customHeight="1">
      <c r="A16" s="1"/>
      <c r="B16" s="12" t="s">
        <v>20</v>
      </c>
      <c r="C16" s="34">
        <v>25</v>
      </c>
      <c r="D16" s="35">
        <f t="shared" si="0"/>
        <v>2.7580120249324287E-4</v>
      </c>
      <c r="E16" s="1"/>
      <c r="F16" s="12" t="s">
        <v>20</v>
      </c>
      <c r="G16" s="34">
        <v>2</v>
      </c>
      <c r="H16" s="34">
        <f>(G8+G9+G10+G11+G12+G13+G14+G15+G16)/(D8+D9+D10+D11+D12+D13+D14+D15+D16)</f>
        <v>99019.461937334519</v>
      </c>
      <c r="I16" s="34">
        <f t="shared" si="1"/>
        <v>89117.515743601063</v>
      </c>
      <c r="J16" s="34">
        <f t="shared" si="2"/>
        <v>108921.40813106798</v>
      </c>
      <c r="K16" s="37">
        <f>H16-(G8+G9+G10+G11+G12+G13+G14+G15+G16)</f>
        <v>5.4619373345194617</v>
      </c>
      <c r="L16" s="1"/>
      <c r="M16" s="1"/>
      <c r="N16" s="1"/>
      <c r="O16" s="1"/>
      <c r="P16" s="1"/>
      <c r="Q16" s="1"/>
    </row>
    <row r="17" spans="1:17" ht="25" customHeight="1">
      <c r="A17" s="1"/>
      <c r="B17" s="12" t="s">
        <v>21</v>
      </c>
      <c r="C17" s="34">
        <v>5</v>
      </c>
      <c r="D17" s="35">
        <f>C17/$C$18</f>
        <v>5.5160240498648571E-5</v>
      </c>
      <c r="E17" s="1"/>
      <c r="F17" s="12" t="s">
        <v>21</v>
      </c>
      <c r="G17" s="34">
        <v>1</v>
      </c>
      <c r="H17" s="34">
        <f>(G8+G9+G10+G11+G12+G13+G14+G15+G16+G17)/(D8+D9+D10+D11+D12+D13+D14+D15+D16+D17)</f>
        <v>99015.000000000015</v>
      </c>
      <c r="I17" s="34">
        <f t="shared" si="1"/>
        <v>89113.500000000015</v>
      </c>
      <c r="J17" s="34">
        <f t="shared" si="2"/>
        <v>108916.50000000003</v>
      </c>
      <c r="K17" s="37">
        <f>H17-(G8+G9+G10+G11+G12+G13+G14+G15+G16+G17)</f>
        <v>0</v>
      </c>
      <c r="L17" s="1"/>
      <c r="M17" s="1"/>
      <c r="N17" s="1"/>
      <c r="O17" s="1"/>
      <c r="P17" s="1"/>
      <c r="Q17" s="1"/>
    </row>
    <row r="18" spans="1:17" ht="25" customHeight="1">
      <c r="A18" s="1"/>
      <c r="B18" s="12" t="s">
        <v>4</v>
      </c>
      <c r="C18" s="34">
        <f>SUM(C8:C17)</f>
        <v>90645</v>
      </c>
      <c r="D18" s="36"/>
      <c r="E18" s="1"/>
      <c r="F18" s="12" t="s">
        <v>4</v>
      </c>
      <c r="G18" s="11">
        <f>SUM(G8:G17)</f>
        <v>99015</v>
      </c>
      <c r="H18" s="10"/>
      <c r="I18" s="10"/>
      <c r="J18" s="10"/>
      <c r="K18" s="1"/>
      <c r="L18" s="1"/>
      <c r="M18" s="1"/>
      <c r="N18" s="1"/>
      <c r="O18" s="1"/>
      <c r="P18" s="1"/>
      <c r="Q18" s="1"/>
    </row>
    <row r="19" spans="1:17" ht="25" customHeight="1">
      <c r="A19" s="1"/>
      <c r="B19" s="1"/>
      <c r="C19" s="1"/>
      <c r="D19" s="1"/>
      <c r="E19" s="1"/>
      <c r="F19" s="1"/>
      <c r="G19" s="1"/>
      <c r="H19" s="1"/>
      <c r="I19" s="1"/>
      <c r="J19" s="1"/>
      <c r="K19" s="1"/>
      <c r="L19" s="1"/>
      <c r="M19" s="1"/>
      <c r="N19" s="1"/>
      <c r="O19" s="1"/>
      <c r="P19" s="1"/>
      <c r="Q19" s="1"/>
    </row>
    <row r="20" spans="1:17" ht="25" customHeight="1">
      <c r="A20" s="1"/>
      <c r="B20" s="51" t="s">
        <v>36</v>
      </c>
      <c r="C20" s="51"/>
      <c r="D20" s="51"/>
      <c r="E20" s="1"/>
      <c r="F20" s="50"/>
      <c r="G20" s="1"/>
      <c r="H20" s="1"/>
      <c r="I20" s="1"/>
      <c r="J20" s="1"/>
      <c r="K20" s="1"/>
      <c r="L20" s="1"/>
      <c r="M20" s="1"/>
      <c r="N20" s="1"/>
      <c r="O20" s="1"/>
      <c r="P20" s="1"/>
      <c r="Q20" s="1"/>
    </row>
    <row r="21" spans="1:17" ht="25" customHeight="1">
      <c r="A21" s="1"/>
      <c r="B21" s="51"/>
      <c r="C21" s="51"/>
      <c r="D21" s="51"/>
      <c r="E21" s="1"/>
      <c r="F21" s="50"/>
      <c r="G21" s="1"/>
      <c r="H21" s="1"/>
      <c r="I21" s="1"/>
      <c r="J21" s="1"/>
      <c r="K21" s="1"/>
      <c r="L21" s="1"/>
      <c r="M21" s="1"/>
      <c r="N21" s="1"/>
      <c r="O21" s="1"/>
      <c r="P21" s="1"/>
      <c r="Q21" s="1"/>
    </row>
    <row r="22" spans="1:17" ht="25" customHeight="1">
      <c r="A22" s="1"/>
      <c r="B22" s="51"/>
      <c r="C22" s="51"/>
      <c r="D22" s="51"/>
      <c r="E22" s="1"/>
      <c r="F22" s="1"/>
      <c r="G22" s="1"/>
      <c r="H22" s="1"/>
      <c r="I22" s="1"/>
      <c r="J22" s="1"/>
      <c r="K22" s="1"/>
      <c r="L22" s="1"/>
      <c r="M22" s="1"/>
      <c r="N22" s="1"/>
      <c r="O22" s="1"/>
      <c r="P22" s="1"/>
      <c r="Q22" s="1"/>
    </row>
    <row r="23" spans="1:17" ht="25" customHeight="1">
      <c r="A23" s="1"/>
      <c r="B23" s="51"/>
      <c r="C23" s="51"/>
      <c r="D23" s="51"/>
      <c r="E23" s="1"/>
      <c r="F23" s="1"/>
      <c r="G23" s="1"/>
      <c r="H23" s="1"/>
      <c r="I23" s="1"/>
      <c r="J23" s="1"/>
      <c r="K23" s="1"/>
      <c r="L23" s="1"/>
      <c r="M23" s="1"/>
      <c r="N23" s="1"/>
      <c r="O23" s="1"/>
      <c r="P23" s="1"/>
      <c r="Q23" s="1"/>
    </row>
    <row r="24" spans="1:17" ht="25" customHeight="1">
      <c r="A24" s="1"/>
      <c r="B24" s="1"/>
      <c r="C24" s="1"/>
      <c r="D24" s="1"/>
      <c r="E24" s="1"/>
      <c r="F24" s="1"/>
      <c r="G24" s="1"/>
      <c r="H24" s="1"/>
      <c r="I24" s="1"/>
      <c r="J24" s="1"/>
      <c r="K24" s="1"/>
      <c r="L24" s="1"/>
      <c r="M24" s="1"/>
      <c r="N24" s="1"/>
      <c r="O24" s="1"/>
      <c r="P24" s="1"/>
      <c r="Q24" s="1"/>
    </row>
    <row r="25" spans="1:17" ht="25" customHeight="1">
      <c r="A25" s="1"/>
      <c r="B25" s="1"/>
      <c r="C25" s="1"/>
      <c r="D25" s="1"/>
      <c r="E25" s="1"/>
      <c r="F25" s="1"/>
      <c r="G25" s="1"/>
      <c r="H25" s="1"/>
      <c r="I25" s="1"/>
      <c r="J25" s="1"/>
      <c r="K25" s="1"/>
      <c r="L25" s="1"/>
      <c r="M25" s="1"/>
      <c r="N25" s="1"/>
      <c r="O25" s="1"/>
      <c r="P25" s="1"/>
      <c r="Q25" s="1"/>
    </row>
    <row r="26" spans="1:17" ht="30" customHeight="1">
      <c r="A26" s="1"/>
      <c r="B26" s="49" t="s">
        <v>35</v>
      </c>
      <c r="C26" s="49"/>
      <c r="D26" s="49"/>
      <c r="E26" s="1"/>
      <c r="F26" s="1"/>
      <c r="G26" s="1"/>
      <c r="H26" s="1"/>
      <c r="I26" s="1"/>
      <c r="J26" s="1"/>
      <c r="K26" s="1"/>
      <c r="L26" s="1"/>
      <c r="M26" s="1"/>
      <c r="N26" s="1"/>
      <c r="O26" s="1"/>
      <c r="P26" s="1"/>
      <c r="Q26" s="1"/>
    </row>
    <row r="27" spans="1:17" ht="25" customHeight="1">
      <c r="A27" s="1"/>
      <c r="B27" s="18"/>
      <c r="C27" s="28" t="s">
        <v>30</v>
      </c>
      <c r="D27" s="33"/>
      <c r="E27" s="1"/>
      <c r="F27" s="1"/>
      <c r="G27" s="1"/>
      <c r="H27" s="1"/>
      <c r="I27" s="1"/>
      <c r="J27" s="1"/>
      <c r="K27" s="1"/>
      <c r="L27" s="1"/>
      <c r="M27" s="1"/>
      <c r="N27" s="1"/>
      <c r="O27" s="1"/>
      <c r="P27" s="1"/>
      <c r="Q27" s="1"/>
    </row>
    <row r="28" spans="1:17" ht="25" customHeight="1">
      <c r="B28" s="12" t="s">
        <v>29</v>
      </c>
      <c r="C28" s="11">
        <v>55000</v>
      </c>
      <c r="D28" s="14"/>
    </row>
    <row r="29" spans="1:17" ht="25" customHeight="1">
      <c r="B29" s="12" t="s">
        <v>2</v>
      </c>
      <c r="C29" s="11">
        <v>160000</v>
      </c>
      <c r="D29" s="14"/>
    </row>
    <row r="30" spans="1:17" ht="25" customHeight="1">
      <c r="B30" s="12" t="s">
        <v>3</v>
      </c>
      <c r="C30" s="11">
        <f>SUM(C31:C59)</f>
        <v>105000</v>
      </c>
      <c r="D30" s="14"/>
    </row>
    <row r="31" spans="1:17" ht="20" customHeight="1">
      <c r="B31" s="20">
        <v>45580</v>
      </c>
      <c r="C31" s="21">
        <v>105000</v>
      </c>
      <c r="D31" s="22"/>
    </row>
    <row r="32" spans="1:17" ht="20" customHeight="1">
      <c r="B32" s="23">
        <v>45581</v>
      </c>
      <c r="C32" s="21"/>
      <c r="D32" s="22"/>
    </row>
    <row r="33" spans="2:4" ht="20" customHeight="1">
      <c r="B33" s="20">
        <v>45582</v>
      </c>
      <c r="C33" s="21"/>
      <c r="D33" s="22"/>
    </row>
    <row r="34" spans="2:4" ht="20" customHeight="1">
      <c r="B34" s="23">
        <v>45583</v>
      </c>
      <c r="C34" s="21"/>
      <c r="D34" s="22"/>
    </row>
    <row r="35" spans="2:4" ht="20" customHeight="1">
      <c r="B35" s="20">
        <v>45584</v>
      </c>
      <c r="C35" s="21"/>
      <c r="D35" s="22"/>
    </row>
    <row r="36" spans="2:4" ht="20" customHeight="1">
      <c r="B36" s="23">
        <v>45585</v>
      </c>
      <c r="C36" s="21"/>
      <c r="D36" s="22"/>
    </row>
    <row r="37" spans="2:4" ht="20" customHeight="1">
      <c r="B37" s="20">
        <v>45586</v>
      </c>
      <c r="C37" s="21"/>
      <c r="D37" s="22"/>
    </row>
    <row r="38" spans="2:4" ht="20" customHeight="1">
      <c r="B38" s="23">
        <v>45587</v>
      </c>
      <c r="C38" s="21"/>
      <c r="D38" s="24"/>
    </row>
    <row r="39" spans="2:4" ht="20" customHeight="1">
      <c r="B39" s="20">
        <v>45588</v>
      </c>
      <c r="C39" s="25"/>
      <c r="D39" s="25"/>
    </row>
    <row r="40" spans="2:4" ht="20" customHeight="1">
      <c r="B40" s="23">
        <v>45589</v>
      </c>
      <c r="C40" s="25"/>
      <c r="D40" s="25"/>
    </row>
    <row r="41" spans="2:4" ht="20" customHeight="1">
      <c r="B41" s="20">
        <v>45590</v>
      </c>
      <c r="C41" s="25"/>
      <c r="D41" s="25"/>
    </row>
    <row r="42" spans="2:4" ht="20" customHeight="1">
      <c r="B42" s="23">
        <v>45591</v>
      </c>
      <c r="C42" s="25"/>
      <c r="D42" s="25"/>
    </row>
    <row r="43" spans="2:4" ht="20" customHeight="1">
      <c r="B43" s="20">
        <v>45592</v>
      </c>
      <c r="C43" s="25"/>
      <c r="D43" s="25"/>
    </row>
    <row r="44" spans="2:4" ht="20" customHeight="1">
      <c r="B44" s="23">
        <v>45593</v>
      </c>
      <c r="C44" s="25"/>
      <c r="D44" s="25"/>
    </row>
    <row r="45" spans="2:4" ht="20" customHeight="1">
      <c r="B45" s="20">
        <v>45594</v>
      </c>
      <c r="C45" s="25"/>
      <c r="D45" s="25"/>
    </row>
    <row r="46" spans="2:4" ht="20" customHeight="1">
      <c r="B46" s="23">
        <v>45595</v>
      </c>
      <c r="C46" s="25"/>
      <c r="D46" s="25"/>
    </row>
    <row r="47" spans="2:4" ht="20" customHeight="1">
      <c r="B47" s="20">
        <v>45596</v>
      </c>
      <c r="C47" s="25"/>
      <c r="D47" s="25"/>
    </row>
    <row r="48" spans="2:4" ht="20" customHeight="1">
      <c r="B48" s="23">
        <v>45597</v>
      </c>
      <c r="C48" s="25"/>
      <c r="D48" s="25"/>
    </row>
    <row r="49" spans="2:4" ht="20" customHeight="1">
      <c r="B49" s="20">
        <v>45598</v>
      </c>
      <c r="C49" s="25"/>
      <c r="D49" s="25"/>
    </row>
    <row r="50" spans="2:4" ht="20" customHeight="1">
      <c r="B50" s="23">
        <v>45599</v>
      </c>
      <c r="C50" s="25"/>
      <c r="D50" s="25"/>
    </row>
    <row r="51" spans="2:4" ht="20" customHeight="1">
      <c r="B51" s="20">
        <v>45600</v>
      </c>
      <c r="C51" s="25"/>
      <c r="D51" s="25"/>
    </row>
    <row r="52" spans="2:4" ht="20" customHeight="1">
      <c r="B52" s="23">
        <v>45601</v>
      </c>
      <c r="C52" s="25"/>
      <c r="D52" s="25"/>
    </row>
    <row r="53" spans="2:4" ht="20" customHeight="1">
      <c r="B53" s="20">
        <v>45602</v>
      </c>
      <c r="C53" s="25"/>
      <c r="D53" s="25"/>
    </row>
    <row r="54" spans="2:4" ht="20" customHeight="1">
      <c r="B54" s="23">
        <v>45603</v>
      </c>
      <c r="C54" s="25"/>
      <c r="D54" s="25"/>
    </row>
    <row r="55" spans="2:4" ht="20" customHeight="1">
      <c r="B55" s="20">
        <v>45604</v>
      </c>
      <c r="C55" s="25"/>
      <c r="D55" s="25"/>
    </row>
    <row r="56" spans="2:4" ht="20" customHeight="1">
      <c r="B56" s="23">
        <v>45605</v>
      </c>
      <c r="C56" s="25"/>
      <c r="D56" s="25"/>
    </row>
    <row r="57" spans="2:4" ht="20" customHeight="1">
      <c r="B57" s="20">
        <v>45606</v>
      </c>
      <c r="C57" s="25"/>
      <c r="D57" s="25"/>
    </row>
    <row r="58" spans="2:4" ht="20" customHeight="1">
      <c r="B58" s="23">
        <v>45607</v>
      </c>
      <c r="C58" s="25"/>
      <c r="D58" s="25"/>
    </row>
    <row r="59" spans="2:4" ht="20" customHeight="1">
      <c r="B59" s="20">
        <v>45608</v>
      </c>
      <c r="C59" s="25"/>
      <c r="D59" s="25"/>
    </row>
    <row r="60" spans="2:4" ht="25" customHeight="1">
      <c r="B60" s="12" t="s">
        <v>31</v>
      </c>
    </row>
  </sheetData>
  <mergeCells count="7">
    <mergeCell ref="B26:D26"/>
    <mergeCell ref="F20:F21"/>
    <mergeCell ref="B2:E2"/>
    <mergeCell ref="B6:D6"/>
    <mergeCell ref="F6:J6"/>
    <mergeCell ref="B20:D23"/>
    <mergeCell ref="B3: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Charts</vt:lpstr>
      <vt:lpstr>Tools for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2024-10-28T20:30:28Z</dcterms:created>
  <dcterms:modified xsi:type="dcterms:W3CDTF">2024-10-28T20:45:44Z</dcterms:modified>
</cp:coreProperties>
</file>